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H:\Associate Member Projects\ASI Budget\"/>
    </mc:Choice>
  </mc:AlternateContent>
  <xr:revisionPtr revIDLastSave="0" documentId="13_ncr:1_{97252831-5E2C-4B8B-AE09-CC81344004F3}" xr6:coauthVersionLast="45" xr6:coauthVersionMax="45" xr10:uidLastSave="{00000000-0000-0000-0000-000000000000}"/>
  <bookViews>
    <workbookView xWindow="-120" yWindow="-120" windowWidth="29040" windowHeight="15840" tabRatio="836" xr2:uid="{00000000-000D-0000-FFFF-FFFF00000000}"/>
  </bookViews>
  <sheets>
    <sheet name="How to Use" sheetId="17" r:id="rId1"/>
    <sheet name="Inputs" sheetId="11" r:id="rId2"/>
    <sheet name="WY" sheetId="15" r:id="rId3"/>
    <sheet name="ND" sheetId="14" r:id="rId4"/>
    <sheet name="TX" sheetId="13" r:id="rId5"/>
    <sheet name="KY" sheetId="12" r:id="rId6"/>
    <sheet name="National" sheetId="4"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 i="12" l="1"/>
  <c r="E5" i="12"/>
  <c r="F5" i="12"/>
  <c r="G5" i="12"/>
  <c r="H5" i="12"/>
  <c r="I5" i="12"/>
  <c r="J5" i="12"/>
  <c r="K5" i="12"/>
  <c r="K10" i="12"/>
  <c r="K48" i="12"/>
  <c r="C5" i="12"/>
  <c r="D5" i="13"/>
  <c r="E5" i="13"/>
  <c r="F5" i="13"/>
  <c r="F10" i="13"/>
  <c r="F48" i="13"/>
  <c r="G5" i="13"/>
  <c r="G10" i="13"/>
  <c r="G48" i="13"/>
  <c r="H5" i="13"/>
  <c r="I5" i="13"/>
  <c r="J5" i="13"/>
  <c r="K5" i="13"/>
  <c r="K10" i="13"/>
  <c r="K48" i="13"/>
  <c r="C5" i="13"/>
  <c r="D5" i="14"/>
  <c r="E5" i="14"/>
  <c r="F5" i="14"/>
  <c r="G5" i="14"/>
  <c r="G10" i="14"/>
  <c r="G48" i="14"/>
  <c r="H5" i="14"/>
  <c r="I5" i="14"/>
  <c r="J5" i="14"/>
  <c r="K5" i="14"/>
  <c r="C5" i="14"/>
  <c r="D5" i="15"/>
  <c r="E5" i="15"/>
  <c r="F5" i="15"/>
  <c r="F10" i="15"/>
  <c r="G5" i="15"/>
  <c r="G10" i="15"/>
  <c r="H5" i="15"/>
  <c r="I5" i="15"/>
  <c r="J5" i="15"/>
  <c r="K5" i="15"/>
  <c r="K10" i="15"/>
  <c r="C5" i="15"/>
  <c r="C10" i="15"/>
  <c r="D8" i="12"/>
  <c r="E8" i="12"/>
  <c r="F8" i="12"/>
  <c r="F8" i="4"/>
  <c r="G8" i="12"/>
  <c r="H8" i="12"/>
  <c r="I8" i="12"/>
  <c r="J8" i="12"/>
  <c r="K8" i="12"/>
  <c r="C8" i="12"/>
  <c r="D8" i="13"/>
  <c r="E8" i="13"/>
  <c r="F8" i="13"/>
  <c r="G8" i="13"/>
  <c r="H8" i="13"/>
  <c r="I8" i="13"/>
  <c r="J8" i="13"/>
  <c r="K8" i="13"/>
  <c r="C8" i="13"/>
  <c r="D8" i="14"/>
  <c r="E8" i="14"/>
  <c r="F8" i="14"/>
  <c r="G8" i="14"/>
  <c r="H8" i="14"/>
  <c r="I8" i="14"/>
  <c r="J8" i="14"/>
  <c r="K8" i="14"/>
  <c r="C8" i="14"/>
  <c r="D8" i="15"/>
  <c r="D10" i="15"/>
  <c r="D48" i="15"/>
  <c r="E8" i="15"/>
  <c r="F8" i="15"/>
  <c r="G8" i="15"/>
  <c r="H8" i="15"/>
  <c r="I8" i="15"/>
  <c r="J8" i="15"/>
  <c r="K8" i="15"/>
  <c r="C8" i="15"/>
  <c r="G10" i="12"/>
  <c r="G48" i="12"/>
  <c r="J10" i="14"/>
  <c r="J48" i="14"/>
  <c r="J10" i="15"/>
  <c r="H38" i="4"/>
  <c r="J38" i="4"/>
  <c r="H39" i="4"/>
  <c r="J39" i="4"/>
  <c r="H40" i="4"/>
  <c r="J40" i="4"/>
  <c r="H41" i="4"/>
  <c r="K41" i="4"/>
  <c r="H42" i="4"/>
  <c r="H13" i="4"/>
  <c r="I13" i="4"/>
  <c r="J13" i="4"/>
  <c r="K13" i="4"/>
  <c r="H14" i="4"/>
  <c r="J14" i="4"/>
  <c r="K14" i="4"/>
  <c r="H15" i="4"/>
  <c r="K15" i="4"/>
  <c r="H16" i="4"/>
  <c r="J16" i="4"/>
  <c r="F17" i="4"/>
  <c r="H17" i="4"/>
  <c r="K17" i="4"/>
  <c r="H18" i="4"/>
  <c r="J18" i="4"/>
  <c r="K18" i="4"/>
  <c r="H19" i="4"/>
  <c r="H20" i="4"/>
  <c r="F21" i="4"/>
  <c r="H21" i="4"/>
  <c r="K21" i="4"/>
  <c r="H22" i="4"/>
  <c r="K22" i="4"/>
  <c r="H23" i="4"/>
  <c r="H24" i="4"/>
  <c r="F25" i="4"/>
  <c r="H25" i="4"/>
  <c r="H26" i="4"/>
  <c r="J26" i="4"/>
  <c r="K26" i="4"/>
  <c r="H28" i="4"/>
  <c r="H29" i="4"/>
  <c r="J29" i="4"/>
  <c r="K29" i="4"/>
  <c r="H30" i="4"/>
  <c r="J30" i="4"/>
  <c r="K30" i="4"/>
  <c r="H31" i="4"/>
  <c r="K31" i="4"/>
  <c r="G32" i="4"/>
  <c r="H32" i="4"/>
  <c r="J32" i="4"/>
  <c r="D6" i="13"/>
  <c r="E6" i="13"/>
  <c r="F6" i="13"/>
  <c r="G6" i="13"/>
  <c r="H6" i="13"/>
  <c r="I6" i="13"/>
  <c r="J6" i="13"/>
  <c r="J6" i="4"/>
  <c r="K6" i="13"/>
  <c r="D7" i="13"/>
  <c r="E7" i="13"/>
  <c r="F7" i="13"/>
  <c r="G7" i="13"/>
  <c r="H7" i="13"/>
  <c r="I7" i="13"/>
  <c r="J7" i="13"/>
  <c r="K7" i="13"/>
  <c r="C7" i="13"/>
  <c r="C6" i="13"/>
  <c r="D7" i="15"/>
  <c r="E7" i="15"/>
  <c r="F7" i="15"/>
  <c r="G7" i="15"/>
  <c r="H7" i="15"/>
  <c r="H10" i="15"/>
  <c r="H48" i="15"/>
  <c r="I7" i="15"/>
  <c r="J7" i="15"/>
  <c r="K7" i="15"/>
  <c r="C7" i="15"/>
  <c r="D6" i="14"/>
  <c r="E6" i="14"/>
  <c r="F6" i="14"/>
  <c r="G6" i="14"/>
  <c r="H6" i="14"/>
  <c r="I6" i="14"/>
  <c r="J6" i="14"/>
  <c r="K6" i="14"/>
  <c r="D7" i="14"/>
  <c r="E7" i="14"/>
  <c r="F7" i="14"/>
  <c r="G7" i="14"/>
  <c r="G7" i="4"/>
  <c r="H7" i="14"/>
  <c r="I7" i="14"/>
  <c r="J7" i="14"/>
  <c r="K7" i="14"/>
  <c r="K7" i="4"/>
  <c r="C30" i="15"/>
  <c r="D30" i="15"/>
  <c r="E30" i="15"/>
  <c r="F30" i="15"/>
  <c r="F30" i="4"/>
  <c r="C31" i="15"/>
  <c r="D31" i="15"/>
  <c r="E31" i="15"/>
  <c r="F31" i="15"/>
  <c r="C32" i="15"/>
  <c r="D32" i="15"/>
  <c r="E32" i="15"/>
  <c r="F32" i="15"/>
  <c r="C28" i="15"/>
  <c r="D28" i="15"/>
  <c r="E28" i="15"/>
  <c r="F28" i="15"/>
  <c r="C13" i="15"/>
  <c r="D13" i="15"/>
  <c r="E13" i="15"/>
  <c r="F13" i="15"/>
  <c r="C15" i="15"/>
  <c r="D15" i="15"/>
  <c r="E15" i="15"/>
  <c r="F15" i="15"/>
  <c r="C16" i="15"/>
  <c r="D16" i="15"/>
  <c r="E16" i="15"/>
  <c r="F16" i="15"/>
  <c r="C17" i="15"/>
  <c r="D17" i="15"/>
  <c r="E17" i="15"/>
  <c r="F17" i="15"/>
  <c r="C18" i="15"/>
  <c r="D18" i="15"/>
  <c r="E18" i="15"/>
  <c r="F18" i="15"/>
  <c r="C19" i="15"/>
  <c r="D19" i="15"/>
  <c r="E19" i="15"/>
  <c r="F19" i="15"/>
  <c r="C20" i="15"/>
  <c r="D20" i="15"/>
  <c r="E20" i="15"/>
  <c r="F20" i="15"/>
  <c r="C21" i="15"/>
  <c r="D21" i="15"/>
  <c r="E21" i="15"/>
  <c r="F21" i="15"/>
  <c r="C22" i="15"/>
  <c r="D22" i="15"/>
  <c r="E22" i="15"/>
  <c r="F22" i="15"/>
  <c r="C23" i="15"/>
  <c r="D23" i="15"/>
  <c r="E23" i="15"/>
  <c r="F23" i="15"/>
  <c r="C24" i="15"/>
  <c r="D24" i="15"/>
  <c r="E24" i="15"/>
  <c r="F24" i="15"/>
  <c r="C25" i="15"/>
  <c r="D25" i="15"/>
  <c r="E25" i="15"/>
  <c r="F25" i="15"/>
  <c r="C26" i="15"/>
  <c r="D26" i="15"/>
  <c r="E26" i="15"/>
  <c r="F26" i="15"/>
  <c r="D6" i="15"/>
  <c r="E6" i="15"/>
  <c r="F6" i="15"/>
  <c r="G6" i="15"/>
  <c r="H6" i="15"/>
  <c r="I6" i="15"/>
  <c r="J6" i="15"/>
  <c r="K6" i="15"/>
  <c r="K42" i="13"/>
  <c r="K44" i="13"/>
  <c r="K46" i="13"/>
  <c r="I40" i="13"/>
  <c r="J40" i="13"/>
  <c r="K40" i="13"/>
  <c r="I41" i="13"/>
  <c r="J41" i="13"/>
  <c r="K41" i="13"/>
  <c r="I42" i="13"/>
  <c r="J42" i="13"/>
  <c r="J42" i="4"/>
  <c r="J39" i="13"/>
  <c r="K39" i="13"/>
  <c r="I39" i="13"/>
  <c r="C15" i="13"/>
  <c r="C34" i="13"/>
  <c r="D15" i="13"/>
  <c r="E15" i="13"/>
  <c r="E16" i="13"/>
  <c r="K28" i="12"/>
  <c r="K34" i="12"/>
  <c r="K42" i="12"/>
  <c r="I40" i="12"/>
  <c r="J40" i="12"/>
  <c r="K40" i="12"/>
  <c r="K40" i="4"/>
  <c r="I41" i="12"/>
  <c r="J41" i="12"/>
  <c r="K41" i="12"/>
  <c r="I42" i="12"/>
  <c r="J42" i="12"/>
  <c r="J39" i="12"/>
  <c r="K39" i="12"/>
  <c r="I39" i="12"/>
  <c r="I44" i="12"/>
  <c r="I46" i="12"/>
  <c r="I39" i="15"/>
  <c r="J39" i="15"/>
  <c r="K39" i="15"/>
  <c r="I40" i="15"/>
  <c r="J40" i="15"/>
  <c r="K40" i="15"/>
  <c r="I41" i="15"/>
  <c r="J41" i="15"/>
  <c r="K41" i="15"/>
  <c r="I42" i="15"/>
  <c r="J42" i="15"/>
  <c r="K42" i="15"/>
  <c r="K42" i="4"/>
  <c r="J38" i="15"/>
  <c r="K38" i="15"/>
  <c r="I38" i="15"/>
  <c r="I38" i="4"/>
  <c r="E7" i="12"/>
  <c r="F7" i="12"/>
  <c r="G7" i="12"/>
  <c r="H7" i="12"/>
  <c r="H10" i="12"/>
  <c r="H48" i="12"/>
  <c r="J7" i="12"/>
  <c r="K7" i="12"/>
  <c r="I7" i="12"/>
  <c r="C6" i="12"/>
  <c r="C6" i="4"/>
  <c r="D6" i="12"/>
  <c r="E6" i="12"/>
  <c r="F6" i="12"/>
  <c r="G6" i="12"/>
  <c r="H6" i="12"/>
  <c r="J6" i="12"/>
  <c r="K6" i="12"/>
  <c r="I6" i="12"/>
  <c r="C7" i="14"/>
  <c r="C6" i="14"/>
  <c r="C6" i="15"/>
  <c r="J44" i="12"/>
  <c r="J32" i="12"/>
  <c r="I32" i="12"/>
  <c r="K31" i="12"/>
  <c r="J31" i="12"/>
  <c r="I31" i="12"/>
  <c r="K30" i="12"/>
  <c r="J30" i="12"/>
  <c r="I30" i="12"/>
  <c r="K29" i="12"/>
  <c r="J29" i="12"/>
  <c r="I29" i="12"/>
  <c r="I29" i="4"/>
  <c r="J28" i="12"/>
  <c r="I28" i="12"/>
  <c r="J26" i="12"/>
  <c r="I26" i="12"/>
  <c r="J25" i="12"/>
  <c r="I25" i="12"/>
  <c r="J24" i="12"/>
  <c r="I24" i="12"/>
  <c r="J23" i="12"/>
  <c r="I23" i="12"/>
  <c r="J22" i="12"/>
  <c r="I22" i="12"/>
  <c r="J21" i="12"/>
  <c r="J21" i="4"/>
  <c r="I21" i="12"/>
  <c r="J20" i="12"/>
  <c r="I20" i="12"/>
  <c r="J19" i="12"/>
  <c r="I19" i="12"/>
  <c r="J18" i="12"/>
  <c r="I18" i="12"/>
  <c r="J17" i="12"/>
  <c r="J17" i="4"/>
  <c r="I17" i="12"/>
  <c r="K16" i="12"/>
  <c r="J16" i="12"/>
  <c r="I16" i="12"/>
  <c r="J15" i="12"/>
  <c r="I15" i="12"/>
  <c r="K14" i="12"/>
  <c r="J14" i="12"/>
  <c r="J34" i="12"/>
  <c r="J46" i="12"/>
  <c r="I14" i="12"/>
  <c r="I14" i="4"/>
  <c r="I34" i="13"/>
  <c r="J34" i="13"/>
  <c r="K34" i="13"/>
  <c r="K32" i="15"/>
  <c r="K32" i="4"/>
  <c r="J32" i="15"/>
  <c r="I32" i="15"/>
  <c r="K31" i="15"/>
  <c r="J31" i="15"/>
  <c r="J31" i="4"/>
  <c r="I31" i="15"/>
  <c r="I31" i="4"/>
  <c r="J30" i="15"/>
  <c r="I30" i="15"/>
  <c r="I30" i="4"/>
  <c r="J28" i="15"/>
  <c r="I28" i="15"/>
  <c r="J26" i="15"/>
  <c r="I26" i="15"/>
  <c r="I26" i="4"/>
  <c r="K25" i="15"/>
  <c r="K25" i="4"/>
  <c r="J25" i="15"/>
  <c r="I25" i="15"/>
  <c r="I25" i="4"/>
  <c r="K24" i="15"/>
  <c r="J24" i="15"/>
  <c r="J24" i="4"/>
  <c r="I24" i="15"/>
  <c r="I24" i="4"/>
  <c r="J23" i="15"/>
  <c r="I23" i="15"/>
  <c r="J22" i="15"/>
  <c r="J22" i="4"/>
  <c r="I22" i="15"/>
  <c r="J21" i="15"/>
  <c r="I21" i="15"/>
  <c r="I21" i="4"/>
  <c r="K20" i="15"/>
  <c r="J20" i="15"/>
  <c r="J20" i="4"/>
  <c r="I20" i="15"/>
  <c r="I20" i="4"/>
  <c r="J19" i="15"/>
  <c r="I19" i="15"/>
  <c r="J18" i="15"/>
  <c r="I18" i="15"/>
  <c r="J17" i="15"/>
  <c r="I17" i="15"/>
  <c r="I17" i="4"/>
  <c r="K16" i="15"/>
  <c r="J16" i="15"/>
  <c r="I16" i="15"/>
  <c r="I16" i="4"/>
  <c r="J15" i="15"/>
  <c r="I15" i="15"/>
  <c r="G26" i="15"/>
  <c r="G25" i="15"/>
  <c r="G24" i="15"/>
  <c r="G24" i="4"/>
  <c r="G23" i="15"/>
  <c r="G22" i="15"/>
  <c r="G21" i="15"/>
  <c r="G20" i="15"/>
  <c r="G20" i="4"/>
  <c r="G19" i="15"/>
  <c r="G18" i="15"/>
  <c r="G17" i="15"/>
  <c r="G16" i="15"/>
  <c r="G16" i="4"/>
  <c r="G15" i="15"/>
  <c r="G13" i="15"/>
  <c r="J32" i="14"/>
  <c r="I32" i="14"/>
  <c r="K28" i="14"/>
  <c r="K26" i="14"/>
  <c r="K25" i="14"/>
  <c r="K24" i="14"/>
  <c r="K24" i="4"/>
  <c r="K23" i="14"/>
  <c r="K23" i="4"/>
  <c r="K22" i="14"/>
  <c r="K21" i="14"/>
  <c r="K20" i="14"/>
  <c r="K34" i="14"/>
  <c r="K19" i="14"/>
  <c r="K19" i="4"/>
  <c r="K18" i="14"/>
  <c r="K17" i="14"/>
  <c r="J28" i="14"/>
  <c r="J26" i="14"/>
  <c r="J25" i="14"/>
  <c r="J24" i="14"/>
  <c r="J23" i="14"/>
  <c r="J23" i="4"/>
  <c r="J22" i="14"/>
  <c r="J21" i="14"/>
  <c r="J20" i="14"/>
  <c r="J19" i="14"/>
  <c r="J18" i="14"/>
  <c r="J17" i="14"/>
  <c r="J16" i="14"/>
  <c r="I28" i="14"/>
  <c r="I26" i="14"/>
  <c r="I25" i="14"/>
  <c r="I24" i="14"/>
  <c r="I23" i="14"/>
  <c r="I22" i="14"/>
  <c r="I21" i="14"/>
  <c r="I20" i="14"/>
  <c r="I19" i="14"/>
  <c r="I34" i="14"/>
  <c r="I18" i="14"/>
  <c r="I17" i="14"/>
  <c r="I16" i="14"/>
  <c r="K42" i="14"/>
  <c r="J42" i="14"/>
  <c r="I42" i="14"/>
  <c r="K41" i="14"/>
  <c r="J41" i="14"/>
  <c r="J44" i="14"/>
  <c r="I41" i="14"/>
  <c r="K40" i="14"/>
  <c r="J40" i="14"/>
  <c r="I40" i="14"/>
  <c r="I44" i="14"/>
  <c r="K39" i="14"/>
  <c r="K39" i="4"/>
  <c r="J39" i="14"/>
  <c r="I39" i="14"/>
  <c r="K38" i="14"/>
  <c r="K38" i="4"/>
  <c r="J38" i="14"/>
  <c r="I38" i="14"/>
  <c r="C7" i="12"/>
  <c r="D7" i="12"/>
  <c r="D41" i="11"/>
  <c r="C21" i="11"/>
  <c r="C32" i="11"/>
  <c r="C43" i="11"/>
  <c r="C22" i="11"/>
  <c r="C33" i="11"/>
  <c r="C44" i="11"/>
  <c r="C23" i="11"/>
  <c r="C34" i="11"/>
  <c r="C45" i="11"/>
  <c r="C24" i="11"/>
  <c r="C35" i="11"/>
  <c r="C46" i="11"/>
  <c r="C25" i="11"/>
  <c r="C36" i="11"/>
  <c r="C47" i="11"/>
  <c r="C26" i="11"/>
  <c r="C37" i="11"/>
  <c r="C48" i="11"/>
  <c r="C27" i="11"/>
  <c r="C38" i="11" s="1"/>
  <c r="C49" i="11" s="1"/>
  <c r="C28" i="11"/>
  <c r="C39" i="11"/>
  <c r="C50" i="11"/>
  <c r="C20" i="11"/>
  <c r="C31" i="11"/>
  <c r="C42" i="11"/>
  <c r="E41" i="11"/>
  <c r="F41" i="11"/>
  <c r="G41" i="11"/>
  <c r="H41" i="11"/>
  <c r="I41" i="11"/>
  <c r="E30" i="11"/>
  <c r="F30" i="11"/>
  <c r="G30" i="11"/>
  <c r="H30" i="11"/>
  <c r="I30" i="11"/>
  <c r="D30" i="11"/>
  <c r="E19" i="11"/>
  <c r="F19" i="11"/>
  <c r="G19" i="11"/>
  <c r="H19" i="11"/>
  <c r="I19" i="11"/>
  <c r="D19" i="11"/>
  <c r="E8" i="11"/>
  <c r="F8" i="11"/>
  <c r="G8" i="11"/>
  <c r="H8" i="11"/>
  <c r="I8" i="11"/>
  <c r="D8" i="11"/>
  <c r="H44" i="12"/>
  <c r="G42" i="12"/>
  <c r="F42" i="12"/>
  <c r="E42" i="12"/>
  <c r="D42" i="12"/>
  <c r="C42" i="12"/>
  <c r="G41" i="12"/>
  <c r="F41" i="12"/>
  <c r="E41" i="12"/>
  <c r="D41" i="12"/>
  <c r="C41" i="12"/>
  <c r="G40" i="12"/>
  <c r="F40" i="12"/>
  <c r="E40" i="12"/>
  <c r="E44" i="12"/>
  <c r="D40" i="12"/>
  <c r="C40" i="12"/>
  <c r="G39" i="12"/>
  <c r="F39" i="12"/>
  <c r="F44" i="12"/>
  <c r="E39" i="12"/>
  <c r="D39" i="12"/>
  <c r="C39" i="12"/>
  <c r="G38" i="12"/>
  <c r="G44" i="12"/>
  <c r="F38" i="12"/>
  <c r="E38" i="12"/>
  <c r="D38" i="12"/>
  <c r="C38" i="12"/>
  <c r="C44" i="12"/>
  <c r="H34" i="12"/>
  <c r="G32" i="12"/>
  <c r="F32" i="12"/>
  <c r="E32" i="12"/>
  <c r="D32" i="12"/>
  <c r="C32" i="12"/>
  <c r="G31" i="12"/>
  <c r="G31" i="4"/>
  <c r="F31" i="12"/>
  <c r="F31" i="4"/>
  <c r="E31" i="12"/>
  <c r="D31" i="12"/>
  <c r="C31" i="12"/>
  <c r="C31" i="4"/>
  <c r="G30" i="12"/>
  <c r="G30" i="4"/>
  <c r="F30" i="12"/>
  <c r="E30" i="12"/>
  <c r="D30" i="12"/>
  <c r="C30" i="12"/>
  <c r="C30" i="4"/>
  <c r="G29" i="12"/>
  <c r="F29" i="12"/>
  <c r="E29" i="12"/>
  <c r="D29" i="12"/>
  <c r="C29" i="12"/>
  <c r="G28" i="12"/>
  <c r="F28" i="12"/>
  <c r="E28" i="12"/>
  <c r="D28" i="12"/>
  <c r="C28" i="12"/>
  <c r="G26" i="12"/>
  <c r="F26" i="12"/>
  <c r="E26" i="12"/>
  <c r="D26" i="12"/>
  <c r="C26" i="12"/>
  <c r="G25" i="12"/>
  <c r="G25" i="4"/>
  <c r="F25" i="12"/>
  <c r="E25" i="12"/>
  <c r="D25" i="12"/>
  <c r="C25" i="12"/>
  <c r="C25" i="4"/>
  <c r="G24" i="12"/>
  <c r="F24" i="12"/>
  <c r="E24" i="12"/>
  <c r="D24" i="12"/>
  <c r="C24" i="12"/>
  <c r="G23" i="12"/>
  <c r="F23" i="12"/>
  <c r="E23" i="12"/>
  <c r="D23" i="12"/>
  <c r="C23" i="12"/>
  <c r="G22" i="12"/>
  <c r="G22" i="4"/>
  <c r="F22" i="12"/>
  <c r="F22" i="4"/>
  <c r="E22" i="12"/>
  <c r="D22" i="12"/>
  <c r="C22" i="12"/>
  <c r="G21" i="12"/>
  <c r="G21" i="4"/>
  <c r="F21" i="12"/>
  <c r="E21" i="12"/>
  <c r="D21" i="12"/>
  <c r="C21" i="12"/>
  <c r="G20" i="12"/>
  <c r="F20" i="12"/>
  <c r="E20" i="12"/>
  <c r="D20" i="12"/>
  <c r="C20" i="12"/>
  <c r="G19" i="12"/>
  <c r="F19" i="12"/>
  <c r="E19" i="12"/>
  <c r="D19" i="12"/>
  <c r="C19" i="12"/>
  <c r="G18" i="12"/>
  <c r="G18" i="4"/>
  <c r="F18" i="12"/>
  <c r="F18" i="4"/>
  <c r="E18" i="12"/>
  <c r="D18" i="12"/>
  <c r="C18" i="12"/>
  <c r="G17" i="12"/>
  <c r="G17" i="4"/>
  <c r="F17" i="12"/>
  <c r="E17" i="12"/>
  <c r="D17" i="12"/>
  <c r="C17" i="12"/>
  <c r="G16" i="12"/>
  <c r="F16" i="12"/>
  <c r="E16" i="12"/>
  <c r="D16" i="12"/>
  <c r="D34" i="12"/>
  <c r="C16" i="12"/>
  <c r="G15" i="12"/>
  <c r="F15" i="12"/>
  <c r="E15" i="12"/>
  <c r="E34" i="12"/>
  <c r="E46" i="12"/>
  <c r="D15" i="12"/>
  <c r="C15" i="12"/>
  <c r="G14" i="12"/>
  <c r="G14" i="4"/>
  <c r="F14" i="12"/>
  <c r="E14" i="12"/>
  <c r="D14" i="12"/>
  <c r="C14" i="12"/>
  <c r="C14" i="4"/>
  <c r="G13" i="12"/>
  <c r="F13" i="12"/>
  <c r="E13" i="12"/>
  <c r="D13" i="12"/>
  <c r="C13" i="12"/>
  <c r="B42" i="12"/>
  <c r="B10" i="12"/>
  <c r="B4" i="12"/>
  <c r="B5" i="12"/>
  <c r="B6" i="12"/>
  <c r="B7" i="12"/>
  <c r="B8" i="12"/>
  <c r="B12" i="12"/>
  <c r="B13" i="12"/>
  <c r="B14" i="12"/>
  <c r="B15" i="12"/>
  <c r="B16" i="12"/>
  <c r="B17" i="12"/>
  <c r="B18" i="12"/>
  <c r="B19" i="12"/>
  <c r="B20" i="12"/>
  <c r="B21" i="12"/>
  <c r="B22" i="12"/>
  <c r="B23" i="12"/>
  <c r="B24" i="12"/>
  <c r="B25" i="12"/>
  <c r="B26" i="12"/>
  <c r="B27" i="12"/>
  <c r="B28" i="12"/>
  <c r="B29" i="12"/>
  <c r="B30" i="12"/>
  <c r="B31" i="12"/>
  <c r="B32" i="12"/>
  <c r="B34" i="12"/>
  <c r="B36" i="12"/>
  <c r="B37" i="12"/>
  <c r="B38" i="12"/>
  <c r="B39" i="12"/>
  <c r="B40" i="12"/>
  <c r="B41" i="12"/>
  <c r="B44" i="12"/>
  <c r="B46" i="12"/>
  <c r="B48" i="12"/>
  <c r="H44" i="13"/>
  <c r="G42" i="13"/>
  <c r="G42" i="4"/>
  <c r="F42" i="13"/>
  <c r="E42" i="13"/>
  <c r="D42" i="13"/>
  <c r="C42" i="13"/>
  <c r="C42" i="4"/>
  <c r="G41" i="13"/>
  <c r="F41" i="13"/>
  <c r="E41" i="13"/>
  <c r="D41" i="13"/>
  <c r="C41" i="13"/>
  <c r="G40" i="13"/>
  <c r="F40" i="13"/>
  <c r="F40" i="4"/>
  <c r="E40" i="13"/>
  <c r="E44" i="13"/>
  <c r="D40" i="13"/>
  <c r="C40" i="13"/>
  <c r="G39" i="13"/>
  <c r="G39" i="4"/>
  <c r="F39" i="13"/>
  <c r="E39" i="13"/>
  <c r="D39" i="13"/>
  <c r="C39" i="13"/>
  <c r="C39" i="4"/>
  <c r="G38" i="13"/>
  <c r="F38" i="13"/>
  <c r="E38" i="13"/>
  <c r="D38" i="13"/>
  <c r="C38" i="13"/>
  <c r="H34" i="13"/>
  <c r="E32" i="13"/>
  <c r="D32" i="13"/>
  <c r="C32" i="13"/>
  <c r="G31" i="13"/>
  <c r="F31" i="13"/>
  <c r="E31" i="13"/>
  <c r="D31" i="13"/>
  <c r="C31" i="13"/>
  <c r="G30" i="13"/>
  <c r="F30" i="13"/>
  <c r="E30" i="13"/>
  <c r="D30" i="13"/>
  <c r="C30" i="13"/>
  <c r="G29" i="13"/>
  <c r="F29" i="13"/>
  <c r="E29" i="13"/>
  <c r="D29" i="13"/>
  <c r="C29" i="13"/>
  <c r="E28" i="13"/>
  <c r="D28" i="13"/>
  <c r="C28" i="13"/>
  <c r="G26" i="13"/>
  <c r="G26" i="4"/>
  <c r="F26" i="13"/>
  <c r="F26" i="4"/>
  <c r="E26" i="13"/>
  <c r="D26" i="13"/>
  <c r="C26" i="13"/>
  <c r="E25" i="13"/>
  <c r="D25" i="13"/>
  <c r="C25" i="13"/>
  <c r="G24" i="13"/>
  <c r="G34" i="13"/>
  <c r="F24" i="13"/>
  <c r="F34" i="13"/>
  <c r="E24" i="13"/>
  <c r="D24" i="13"/>
  <c r="C24" i="13"/>
  <c r="E23" i="13"/>
  <c r="D23" i="13"/>
  <c r="C23" i="13"/>
  <c r="E22" i="13"/>
  <c r="D22" i="13"/>
  <c r="C22" i="13"/>
  <c r="E21" i="13"/>
  <c r="D21" i="13"/>
  <c r="C21" i="13"/>
  <c r="C21" i="4"/>
  <c r="G20" i="13"/>
  <c r="F20" i="13"/>
  <c r="E20" i="13"/>
  <c r="D20" i="13"/>
  <c r="C20" i="13"/>
  <c r="E19" i="13"/>
  <c r="D19" i="13"/>
  <c r="C19" i="13"/>
  <c r="E18" i="13"/>
  <c r="D18" i="13"/>
  <c r="C18" i="13"/>
  <c r="C18" i="4"/>
  <c r="E17" i="13"/>
  <c r="D17" i="13"/>
  <c r="C17" i="13"/>
  <c r="D16" i="13"/>
  <c r="C16" i="13"/>
  <c r="G14" i="13"/>
  <c r="F14" i="13"/>
  <c r="E14" i="13"/>
  <c r="D14" i="13"/>
  <c r="C14" i="13"/>
  <c r="B4" i="13"/>
  <c r="B5" i="13"/>
  <c r="B6" i="13"/>
  <c r="B7" i="13"/>
  <c r="B8" i="13"/>
  <c r="B10" i="13"/>
  <c r="B12" i="13"/>
  <c r="B13" i="13"/>
  <c r="B14" i="13"/>
  <c r="B15" i="13"/>
  <c r="B16" i="13"/>
  <c r="B17" i="13"/>
  <c r="B18" i="13"/>
  <c r="B19" i="13"/>
  <c r="B20" i="13"/>
  <c r="B21" i="13"/>
  <c r="B22" i="13"/>
  <c r="B23" i="13"/>
  <c r="B24" i="13"/>
  <c r="B25" i="13"/>
  <c r="B26" i="13"/>
  <c r="B27" i="13"/>
  <c r="B28" i="13"/>
  <c r="B29" i="13"/>
  <c r="B30" i="13"/>
  <c r="B31" i="13"/>
  <c r="B32" i="13"/>
  <c r="B34" i="13"/>
  <c r="B36" i="13"/>
  <c r="B37" i="13"/>
  <c r="B38" i="13"/>
  <c r="B39" i="13"/>
  <c r="B40" i="13"/>
  <c r="B41" i="13"/>
  <c r="B42" i="13"/>
  <c r="B44" i="13"/>
  <c r="B46" i="13"/>
  <c r="B48" i="13"/>
  <c r="H44" i="14"/>
  <c r="H46" i="14"/>
  <c r="G42" i="14"/>
  <c r="F42" i="14"/>
  <c r="E42" i="14"/>
  <c r="D42" i="14"/>
  <c r="C42" i="14"/>
  <c r="G41" i="14"/>
  <c r="F41" i="14"/>
  <c r="E41" i="14"/>
  <c r="D41" i="14"/>
  <c r="C41" i="14"/>
  <c r="G40" i="14"/>
  <c r="F40" i="14"/>
  <c r="E40" i="14"/>
  <c r="D40" i="14"/>
  <c r="C40" i="14"/>
  <c r="C44" i="14"/>
  <c r="G39" i="14"/>
  <c r="F39" i="14"/>
  <c r="E39" i="14"/>
  <c r="D39" i="14"/>
  <c r="D44" i="14"/>
  <c r="C39" i="14"/>
  <c r="G38" i="14"/>
  <c r="F38" i="14"/>
  <c r="E38" i="14"/>
  <c r="E44" i="14"/>
  <c r="D38" i="14"/>
  <c r="C38" i="14"/>
  <c r="H34" i="14"/>
  <c r="G32" i="14"/>
  <c r="F32" i="14"/>
  <c r="E32" i="14"/>
  <c r="D32" i="14"/>
  <c r="C32" i="14"/>
  <c r="C32" i="4"/>
  <c r="G31" i="14"/>
  <c r="F31" i="14"/>
  <c r="E31" i="14"/>
  <c r="D31" i="14"/>
  <c r="C31" i="14"/>
  <c r="G30" i="14"/>
  <c r="F30" i="14"/>
  <c r="E30" i="14"/>
  <c r="D30" i="14"/>
  <c r="C30" i="14"/>
  <c r="G29" i="14"/>
  <c r="G29" i="4"/>
  <c r="F29" i="14"/>
  <c r="F29" i="4"/>
  <c r="E29" i="14"/>
  <c r="D29" i="14"/>
  <c r="C29" i="14"/>
  <c r="C29" i="4"/>
  <c r="G28" i="14"/>
  <c r="F28" i="14"/>
  <c r="E28" i="14"/>
  <c r="D28" i="14"/>
  <c r="C28" i="14"/>
  <c r="C28" i="4"/>
  <c r="G26" i="14"/>
  <c r="F26" i="14"/>
  <c r="E26" i="14"/>
  <c r="D26" i="14"/>
  <c r="C26" i="14"/>
  <c r="G25" i="14"/>
  <c r="F25" i="14"/>
  <c r="E25" i="14"/>
  <c r="D25" i="14"/>
  <c r="C25" i="14"/>
  <c r="G24" i="14"/>
  <c r="F24" i="14"/>
  <c r="E24" i="14"/>
  <c r="D24" i="14"/>
  <c r="C24" i="14"/>
  <c r="C24" i="4"/>
  <c r="G23" i="14"/>
  <c r="F23" i="14"/>
  <c r="E23" i="14"/>
  <c r="D23" i="14"/>
  <c r="C23" i="14"/>
  <c r="C23" i="4"/>
  <c r="G22" i="14"/>
  <c r="F22" i="14"/>
  <c r="E22" i="14"/>
  <c r="D22" i="14"/>
  <c r="C22" i="14"/>
  <c r="G21" i="14"/>
  <c r="F21" i="14"/>
  <c r="E21" i="14"/>
  <c r="D21" i="14"/>
  <c r="C21" i="14"/>
  <c r="G20" i="14"/>
  <c r="F20" i="14"/>
  <c r="E20" i="14"/>
  <c r="D20" i="14"/>
  <c r="C20" i="14"/>
  <c r="C20" i="4"/>
  <c r="G19" i="14"/>
  <c r="F19" i="14"/>
  <c r="E19" i="14"/>
  <c r="D19" i="14"/>
  <c r="C19" i="14"/>
  <c r="G18" i="14"/>
  <c r="F18" i="14"/>
  <c r="E18" i="14"/>
  <c r="D18" i="14"/>
  <c r="C18" i="14"/>
  <c r="G17" i="14"/>
  <c r="F17" i="14"/>
  <c r="E17" i="14"/>
  <c r="D17" i="14"/>
  <c r="C17" i="14"/>
  <c r="G16" i="14"/>
  <c r="F16" i="14"/>
  <c r="E16" i="14"/>
  <c r="D16" i="14"/>
  <c r="C16" i="14"/>
  <c r="G15" i="14"/>
  <c r="G34" i="14"/>
  <c r="F15" i="14"/>
  <c r="E15" i="14"/>
  <c r="D15" i="14"/>
  <c r="C15" i="14"/>
  <c r="G14" i="14"/>
  <c r="F14" i="14"/>
  <c r="E14" i="14"/>
  <c r="E14" i="4"/>
  <c r="D14" i="14"/>
  <c r="C14" i="14"/>
  <c r="G13" i="14"/>
  <c r="F13" i="14"/>
  <c r="E13" i="14"/>
  <c r="E34" i="14"/>
  <c r="E46" i="14"/>
  <c r="D13" i="14"/>
  <c r="C13" i="14"/>
  <c r="B4" i="14"/>
  <c r="B5" i="14"/>
  <c r="B6" i="14"/>
  <c r="B7" i="14"/>
  <c r="B8" i="14"/>
  <c r="B10" i="14"/>
  <c r="B12" i="14"/>
  <c r="B13" i="14"/>
  <c r="B14" i="14"/>
  <c r="B15" i="14"/>
  <c r="B16" i="14"/>
  <c r="B17" i="14"/>
  <c r="B18" i="14"/>
  <c r="B19" i="14"/>
  <c r="B20" i="14"/>
  <c r="B21" i="14"/>
  <c r="B22" i="14"/>
  <c r="B23" i="14"/>
  <c r="B24" i="14"/>
  <c r="B25" i="14"/>
  <c r="B26" i="14"/>
  <c r="B27" i="14"/>
  <c r="B28" i="14"/>
  <c r="B29" i="14"/>
  <c r="B30" i="14"/>
  <c r="B31" i="14"/>
  <c r="B32" i="14"/>
  <c r="B34" i="14"/>
  <c r="B36" i="14"/>
  <c r="B37" i="14"/>
  <c r="B38" i="14"/>
  <c r="B39" i="14"/>
  <c r="B40" i="14"/>
  <c r="B41" i="14"/>
  <c r="B42" i="14"/>
  <c r="B44" i="14"/>
  <c r="B46" i="14"/>
  <c r="B48" i="14"/>
  <c r="H44" i="15"/>
  <c r="G42" i="15"/>
  <c r="F42" i="15"/>
  <c r="F42" i="4"/>
  <c r="E42" i="15"/>
  <c r="E42" i="4"/>
  <c r="D42" i="15"/>
  <c r="C42" i="15"/>
  <c r="G41" i="15"/>
  <c r="G41" i="4"/>
  <c r="F41" i="15"/>
  <c r="F41" i="4"/>
  <c r="E41" i="15"/>
  <c r="D41" i="15"/>
  <c r="C41" i="15"/>
  <c r="G40" i="15"/>
  <c r="F40" i="15"/>
  <c r="E40" i="15"/>
  <c r="D40" i="15"/>
  <c r="D40" i="4"/>
  <c r="C40" i="15"/>
  <c r="G39" i="15"/>
  <c r="F39" i="15"/>
  <c r="E39" i="15"/>
  <c r="E39" i="4"/>
  <c r="D39" i="15"/>
  <c r="C39" i="15"/>
  <c r="G38" i="15"/>
  <c r="F38" i="15"/>
  <c r="E38" i="15"/>
  <c r="D38" i="15"/>
  <c r="C38" i="15"/>
  <c r="H34" i="15"/>
  <c r="G32" i="15"/>
  <c r="G31" i="15"/>
  <c r="G30" i="15"/>
  <c r="G28" i="15"/>
  <c r="B40" i="15"/>
  <c r="B41" i="15"/>
  <c r="B42" i="15"/>
  <c r="B44" i="15"/>
  <c r="B46" i="15"/>
  <c r="B48" i="15"/>
  <c r="B4" i="15"/>
  <c r="B5" i="15"/>
  <c r="B6" i="15"/>
  <c r="B7" i="15"/>
  <c r="B8" i="15"/>
  <c r="B10" i="15"/>
  <c r="B12" i="15"/>
  <c r="B13" i="15"/>
  <c r="B14" i="15"/>
  <c r="B15" i="15"/>
  <c r="B16" i="15"/>
  <c r="B17" i="15"/>
  <c r="B18" i="15"/>
  <c r="B19" i="15"/>
  <c r="B20" i="15"/>
  <c r="B21" i="15"/>
  <c r="B22" i="15"/>
  <c r="B23" i="15"/>
  <c r="B24" i="15"/>
  <c r="B25" i="15"/>
  <c r="B26" i="15"/>
  <c r="B27" i="15"/>
  <c r="B28" i="15"/>
  <c r="B29" i="15"/>
  <c r="B30" i="15"/>
  <c r="B31" i="15"/>
  <c r="B32" i="15"/>
  <c r="B34" i="15"/>
  <c r="B36" i="15"/>
  <c r="B37" i="15"/>
  <c r="B38" i="15"/>
  <c r="B39" i="15"/>
  <c r="H46" i="12"/>
  <c r="H46" i="13"/>
  <c r="E10" i="14"/>
  <c r="E48" i="14"/>
  <c r="C22" i="4"/>
  <c r="H44" i="4"/>
  <c r="I10" i="14"/>
  <c r="I10" i="13"/>
  <c r="E10" i="15"/>
  <c r="E10" i="12"/>
  <c r="E48" i="12"/>
  <c r="G44" i="14"/>
  <c r="H34" i="4"/>
  <c r="H46" i="15"/>
  <c r="H46" i="4"/>
  <c r="D34" i="13"/>
  <c r="E10" i="13"/>
  <c r="E34" i="15"/>
  <c r="D34" i="15"/>
  <c r="C34" i="15"/>
  <c r="C41" i="4"/>
  <c r="K44" i="14"/>
  <c r="C17" i="4"/>
  <c r="C26" i="4"/>
  <c r="C19" i="4"/>
  <c r="I34" i="12"/>
  <c r="J8" i="4"/>
  <c r="C10" i="13"/>
  <c r="C48" i="13"/>
  <c r="H10" i="13"/>
  <c r="H48" i="13"/>
  <c r="D10" i="13"/>
  <c r="D10" i="4"/>
  <c r="H10" i="14"/>
  <c r="D10" i="14"/>
  <c r="F6" i="4"/>
  <c r="J10" i="12"/>
  <c r="J48" i="12"/>
  <c r="F10" i="12"/>
  <c r="F48" i="12"/>
  <c r="I6" i="4"/>
  <c r="E6" i="4"/>
  <c r="G6" i="4"/>
  <c r="I10" i="12"/>
  <c r="I48" i="12"/>
  <c r="I7" i="4"/>
  <c r="E7" i="4"/>
  <c r="K6" i="4"/>
  <c r="H5" i="4"/>
  <c r="D5" i="4"/>
  <c r="H6" i="4"/>
  <c r="D6" i="4"/>
  <c r="H8" i="4"/>
  <c r="D8" i="4"/>
  <c r="H7" i="4"/>
  <c r="J10" i="13"/>
  <c r="J48" i="13"/>
  <c r="C10" i="14"/>
  <c r="C48" i="14"/>
  <c r="C7" i="4"/>
  <c r="J7" i="4"/>
  <c r="F7" i="4"/>
  <c r="I10" i="15"/>
  <c r="I10" i="4"/>
  <c r="D46" i="13"/>
  <c r="H48" i="14"/>
  <c r="C10" i="12"/>
  <c r="C48" i="12"/>
  <c r="C5" i="4"/>
  <c r="J44" i="15"/>
  <c r="J41" i="4"/>
  <c r="I40" i="4"/>
  <c r="I44" i="15"/>
  <c r="E38" i="4"/>
  <c r="E44" i="15"/>
  <c r="D39" i="4"/>
  <c r="D44" i="15"/>
  <c r="C44" i="15"/>
  <c r="C40" i="4"/>
  <c r="G44" i="15"/>
  <c r="G40" i="4"/>
  <c r="D14" i="4"/>
  <c r="D34" i="14"/>
  <c r="C34" i="14"/>
  <c r="C15" i="4"/>
  <c r="G46" i="14"/>
  <c r="C38" i="4"/>
  <c r="C44" i="13"/>
  <c r="C46" i="13"/>
  <c r="G44" i="13"/>
  <c r="G38" i="4"/>
  <c r="F44" i="13"/>
  <c r="F46" i="13"/>
  <c r="F39" i="4"/>
  <c r="C34" i="12"/>
  <c r="C46" i="12"/>
  <c r="C13" i="4"/>
  <c r="G34" i="12"/>
  <c r="G46" i="12"/>
  <c r="G13" i="4"/>
  <c r="F14" i="4"/>
  <c r="F34" i="12"/>
  <c r="F46" i="12"/>
  <c r="I46" i="14"/>
  <c r="J19" i="4"/>
  <c r="J34" i="14"/>
  <c r="J46" i="14"/>
  <c r="K46" i="14"/>
  <c r="J34" i="15"/>
  <c r="J15" i="4"/>
  <c r="I19" i="4"/>
  <c r="K20" i="4"/>
  <c r="J28" i="4"/>
  <c r="C16" i="4"/>
  <c r="D44" i="13"/>
  <c r="G28" i="4"/>
  <c r="F44" i="15"/>
  <c r="F44" i="4"/>
  <c r="F38" i="4"/>
  <c r="F34" i="14"/>
  <c r="F44" i="14"/>
  <c r="E34" i="13"/>
  <c r="G46" i="13"/>
  <c r="D44" i="12"/>
  <c r="D46" i="12"/>
  <c r="I23" i="4"/>
  <c r="F24" i="4"/>
  <c r="F23" i="4"/>
  <c r="F20" i="4"/>
  <c r="F19" i="4"/>
  <c r="F16" i="4"/>
  <c r="F15" i="4"/>
  <c r="F34" i="15"/>
  <c r="F13" i="4"/>
  <c r="F28" i="4"/>
  <c r="F32" i="4"/>
  <c r="I42" i="4"/>
  <c r="E26" i="4"/>
  <c r="E25" i="4"/>
  <c r="E24" i="4"/>
  <c r="E23" i="4"/>
  <c r="E22" i="4"/>
  <c r="E21" i="4"/>
  <c r="E20" i="4"/>
  <c r="E19" i="4"/>
  <c r="E18" i="4"/>
  <c r="E17" i="4"/>
  <c r="E16" i="4"/>
  <c r="E15" i="4"/>
  <c r="E13" i="4"/>
  <c r="E28" i="4"/>
  <c r="E32" i="4"/>
  <c r="E31" i="4"/>
  <c r="E30" i="4"/>
  <c r="F10" i="14"/>
  <c r="F48" i="14"/>
  <c r="D38" i="4"/>
  <c r="E41" i="4"/>
  <c r="D42" i="4"/>
  <c r="E29" i="4"/>
  <c r="D7" i="4"/>
  <c r="D10" i="12"/>
  <c r="K28" i="4"/>
  <c r="G34" i="15"/>
  <c r="G15" i="4"/>
  <c r="G19" i="4"/>
  <c r="G23" i="4"/>
  <c r="I34" i="15"/>
  <c r="I15" i="4"/>
  <c r="K34" i="15"/>
  <c r="K16" i="4"/>
  <c r="I22" i="4"/>
  <c r="J25" i="4"/>
  <c r="I28" i="4"/>
  <c r="I39" i="4"/>
  <c r="J44" i="13"/>
  <c r="J46" i="13"/>
  <c r="I5" i="4"/>
  <c r="E5" i="4"/>
  <c r="I8" i="4"/>
  <c r="E8" i="4"/>
  <c r="D26" i="4"/>
  <c r="D25" i="4"/>
  <c r="D24" i="4"/>
  <c r="D23" i="4"/>
  <c r="D22" i="4"/>
  <c r="D21" i="4"/>
  <c r="D20" i="4"/>
  <c r="D19" i="4"/>
  <c r="D18" i="4"/>
  <c r="D17" i="4"/>
  <c r="D16" i="4"/>
  <c r="D15" i="4"/>
  <c r="D13" i="4"/>
  <c r="D28" i="4"/>
  <c r="D32" i="4"/>
  <c r="D31" i="4"/>
  <c r="D30" i="4"/>
  <c r="E40" i="4"/>
  <c r="D41" i="4"/>
  <c r="D29" i="4"/>
  <c r="I18" i="4"/>
  <c r="I32" i="4"/>
  <c r="I41" i="4"/>
  <c r="K44" i="15"/>
  <c r="K44" i="12"/>
  <c r="K46" i="12"/>
  <c r="I44" i="13"/>
  <c r="I46" i="13"/>
  <c r="I48" i="13"/>
  <c r="D48" i="13"/>
  <c r="K46" i="15"/>
  <c r="K46" i="4"/>
  <c r="K34" i="4"/>
  <c r="D44" i="4"/>
  <c r="D46" i="15"/>
  <c r="E46" i="13"/>
  <c r="E48" i="13"/>
  <c r="E34" i="4"/>
  <c r="I34" i="4"/>
  <c r="I46" i="15"/>
  <c r="G34" i="4"/>
  <c r="G46" i="15"/>
  <c r="D46" i="14"/>
  <c r="D48" i="14"/>
  <c r="D34" i="4"/>
  <c r="E44" i="4"/>
  <c r="E46" i="15"/>
  <c r="J44" i="4"/>
  <c r="D48" i="12"/>
  <c r="J46" i="15"/>
  <c r="J34" i="4"/>
  <c r="C46" i="14"/>
  <c r="C34" i="4"/>
  <c r="G44" i="4"/>
  <c r="K44" i="4"/>
  <c r="F34" i="4"/>
  <c r="F46" i="15"/>
  <c r="F46" i="14"/>
  <c r="C44" i="4"/>
  <c r="C46" i="15"/>
  <c r="I44" i="4"/>
  <c r="F46" i="4"/>
  <c r="E46" i="4"/>
  <c r="G46" i="4"/>
  <c r="C46" i="4"/>
  <c r="J46" i="4"/>
  <c r="D46" i="4"/>
  <c r="I48" i="15"/>
  <c r="I46" i="4"/>
  <c r="C8" i="4"/>
  <c r="K10" i="14"/>
  <c r="K48" i="14"/>
  <c r="G8" i="4"/>
  <c r="K8" i="4"/>
  <c r="I48" i="14"/>
  <c r="J48" i="15"/>
  <c r="F5" i="4"/>
  <c r="J48" i="4"/>
  <c r="J10" i="4"/>
  <c r="J5" i="4"/>
  <c r="K5" i="4"/>
  <c r="G5" i="4"/>
  <c r="I48" i="4"/>
  <c r="E10" i="4"/>
  <c r="H48" i="4"/>
  <c r="D48" i="4"/>
  <c r="G48" i="15"/>
  <c r="G48" i="4"/>
  <c r="G10" i="4"/>
  <c r="F10" i="4"/>
  <c r="F48" i="15"/>
  <c r="F48" i="4"/>
  <c r="K10" i="4"/>
  <c r="K48" i="15"/>
  <c r="K48" i="4"/>
  <c r="E48" i="15"/>
  <c r="E48" i="4"/>
  <c r="H10" i="4"/>
  <c r="C10" i="4"/>
  <c r="C48" i="15"/>
  <c r="C48" i="4"/>
</calcChain>
</file>

<file path=xl/sharedStrings.xml><?xml version="1.0" encoding="utf-8"?>
<sst xmlns="http://schemas.openxmlformats.org/spreadsheetml/2006/main" count="157" uniqueCount="97">
  <si>
    <t>GROSS RECEIPTS</t>
  </si>
  <si>
    <t>Lambs</t>
  </si>
  <si>
    <t>Cull ewes</t>
  </si>
  <si>
    <t>Cull rams</t>
  </si>
  <si>
    <t>Wool</t>
  </si>
  <si>
    <t>TOTAL RECIEPTS</t>
  </si>
  <si>
    <t>VARIABLE COSTS</t>
  </si>
  <si>
    <t>Pasture</t>
  </si>
  <si>
    <t>Federal Range</t>
  </si>
  <si>
    <t>Hay</t>
  </si>
  <si>
    <t>PRF Rainfall Insurance</t>
  </si>
  <si>
    <t>Feed Grain</t>
  </si>
  <si>
    <t>Salt &amp; Mineral</t>
  </si>
  <si>
    <t>Vet &amp; Medicine</t>
  </si>
  <si>
    <t>Breeding (ram cost per ewe)</t>
  </si>
  <si>
    <t>Marketing &amp; Hauling</t>
  </si>
  <si>
    <t>Fuel, lube, repairs, utilities</t>
  </si>
  <si>
    <t>Shearing ewes</t>
  </si>
  <si>
    <t>Shearing rams</t>
  </si>
  <si>
    <t>Predator Control</t>
  </si>
  <si>
    <t>Dog Food</t>
  </si>
  <si>
    <t>Operator/Family Labor</t>
  </si>
  <si>
    <t>Hired Labor</t>
  </si>
  <si>
    <t>Camp Supplies</t>
  </si>
  <si>
    <t>Housing Improvement &amp; Repair</t>
  </si>
  <si>
    <t>Interest on Operating Capital</t>
  </si>
  <si>
    <t>TOTAL VARIABLE COSTS</t>
  </si>
  <si>
    <t>FIXED COSTS</t>
  </si>
  <si>
    <t>Capital Recovery</t>
  </si>
  <si>
    <t>Housing &amp; Improvement</t>
  </si>
  <si>
    <t>Machinery, Equipment, Vehicles</t>
  </si>
  <si>
    <t>Interest on retained livestock</t>
  </si>
  <si>
    <t>Taxes &amp; Insurance</t>
  </si>
  <si>
    <t>Overhead</t>
  </si>
  <si>
    <t>TOTAL FIXED COSTS</t>
  </si>
  <si>
    <t>TOTAL COSTS</t>
  </si>
  <si>
    <t>RETURNS</t>
  </si>
  <si>
    <t>WY</t>
  </si>
  <si>
    <t>General</t>
  </si>
  <si>
    <t>ND</t>
  </si>
  <si>
    <t>Feeder Lamb - 3 mkt ave ($/lb)</t>
  </si>
  <si>
    <t>TX</t>
  </si>
  <si>
    <t>KY</t>
  </si>
  <si>
    <t>$/Ewe</t>
  </si>
  <si>
    <t>Nat'l</t>
  </si>
  <si>
    <t>Cull Ewe Price ($/lb)</t>
  </si>
  <si>
    <t>Cull Ram Price ($/lb)</t>
  </si>
  <si>
    <t>Sheep death loss by region, Sheep and Lamb PDI</t>
  </si>
  <si>
    <t>% Death Loss</t>
  </si>
  <si>
    <t>Wool Price ($/lb)</t>
  </si>
  <si>
    <t>US Mature Ewe Inventory (1000 hd)</t>
  </si>
  <si>
    <t>REGION</t>
  </si>
  <si>
    <t>Ram flock (hd)</t>
  </si>
  <si>
    <t>Cull Ram Rate (%)</t>
  </si>
  <si>
    <t>Cull Ewe Rate (%)</t>
  </si>
  <si>
    <t>Mature ewe death loss rate (%)</t>
  </si>
  <si>
    <t>Region avg. lambing percent (%)</t>
  </si>
  <si>
    <t>Feeder lamb wt (lbs)</t>
  </si>
  <si>
    <t>Cull ewe wt (lbs)</t>
  </si>
  <si>
    <t>Cull ram wt (lbs)</t>
  </si>
  <si>
    <t>Wool weight (lbs)</t>
  </si>
  <si>
    <t>Death loss (1000 hd)</t>
  </si>
  <si>
    <t xml:space="preserve">Region mature ewe inventory (1000 hd) </t>
  </si>
  <si>
    <t xml:space="preserve"> </t>
  </si>
  <si>
    <t>Region total mature ewe flock (1000 hd)</t>
  </si>
  <si>
    <t>ALB Checkoff</t>
  </si>
  <si>
    <t>WA, OR, CA, ID, NV, MT, WY, CO, UT, AZ</t>
  </si>
  <si>
    <t>ND, SD, NE, MN, IA, MO, WI, IL, WI, IN, OH</t>
  </si>
  <si>
    <t>NM, TX, KS, OK</t>
  </si>
  <si>
    <t>ME, NH, VT, NY, MA, CT, DE, NJ, PA, RI, MD, WV, VA, KY, TN, NC, SC, GA, FL, AL, AR, LA, MS</t>
  </si>
  <si>
    <t>USDA NASS</t>
  </si>
  <si>
    <t>AMS reported annual average of 3 Mkt Feeder Lamb Price</t>
  </si>
  <si>
    <t>Ave. Flock Size (hd)</t>
  </si>
  <si>
    <t>Simple ave of Fort Collins, CO AMS report and Billings, MT AMS report of Good 2-4</t>
  </si>
  <si>
    <t>Simple average of Sioux Falls AMS report, Good 2-3, 160-199 pounds</t>
  </si>
  <si>
    <t>Simple average of New Holland, PA AMS report, Good 1-3, 160-200 pounds</t>
  </si>
  <si>
    <t>San Angelo AMS report, Good 2-4</t>
  </si>
  <si>
    <t>*changed to 200-300 lbs</t>
  </si>
  <si>
    <t>Prices Paid Index % of 2015</t>
  </si>
  <si>
    <t>US Ave.Wool Price from Sheep and Goats Report</t>
  </si>
  <si>
    <t>NATIONAL</t>
  </si>
  <si>
    <t>How to Change Input Parameters</t>
  </si>
  <si>
    <t xml:space="preserve">On the "Inputs" tab, gray highlighted cells can be changed to reflect the desired scenario </t>
  </si>
  <si>
    <t>On the "Inputs" tab on the row titled "Feeder Lamb - 3 mkt ave ($/lb)" the price can be entered for the desired year.</t>
  </si>
  <si>
    <r>
      <t xml:space="preserve">Note: </t>
    </r>
    <r>
      <rPr>
        <b/>
        <sz val="10"/>
        <color theme="1"/>
        <rFont val="Arial"/>
        <family val="2"/>
      </rPr>
      <t>All</t>
    </r>
    <r>
      <rPr>
        <sz val="10"/>
        <color theme="1"/>
        <rFont val="Arial"/>
        <family val="2"/>
      </rPr>
      <t xml:space="preserve"> budgets are calculated using the 3 market feeder lamb price. Changing the feeder lamb price result in </t>
    </r>
    <r>
      <rPr>
        <b/>
        <sz val="10"/>
        <color theme="1"/>
        <rFont val="Arial"/>
        <family val="2"/>
      </rPr>
      <t>all</t>
    </r>
    <r>
      <rPr>
        <sz val="10"/>
        <color theme="1"/>
        <rFont val="Arial"/>
        <family val="2"/>
      </rPr>
      <t xml:space="preserve"> the budgets reflecting the new price.</t>
    </r>
  </si>
  <si>
    <r>
      <rPr>
        <b/>
        <sz val="10"/>
        <color theme="1"/>
        <rFont val="Arial"/>
        <family val="2"/>
      </rPr>
      <t>Example 1:</t>
    </r>
    <r>
      <rPr>
        <sz val="10"/>
        <color theme="1"/>
        <rFont val="Arial"/>
        <family val="2"/>
      </rPr>
      <t xml:space="preserve"> Changing Feeder Lamb Price</t>
    </r>
  </si>
  <si>
    <r>
      <rPr>
        <b/>
        <sz val="10"/>
        <color theme="1"/>
        <rFont val="Arial"/>
        <family val="2"/>
      </rPr>
      <t>Example 2:</t>
    </r>
    <r>
      <rPr>
        <sz val="10"/>
        <color theme="1"/>
        <rFont val="Arial"/>
        <family val="2"/>
      </rPr>
      <t xml:space="preserve"> Changing WY Region Cull Ewe Price</t>
    </r>
  </si>
  <si>
    <t>On the "Inputs" tab under the WY Region the gray highlighted cells for the row titled "Cull Ewe Price ($/lb)" prices can be entered for the desired year.</t>
  </si>
  <si>
    <r>
      <t xml:space="preserve">Note: Changing the cull ewe price for the WY region will </t>
    </r>
    <r>
      <rPr>
        <b/>
        <sz val="10"/>
        <color theme="1"/>
        <rFont val="Arial"/>
        <family val="2"/>
      </rPr>
      <t>only</t>
    </r>
    <r>
      <rPr>
        <sz val="10"/>
        <color theme="1"/>
        <rFont val="Arial"/>
        <family val="2"/>
      </rPr>
      <t xml:space="preserve"> up the WY region budget (WY tab).</t>
    </r>
  </si>
  <si>
    <t>HOW TO USE THE BUDGET EXCEL FILE</t>
  </si>
  <si>
    <t xml:space="preserve">This budget can be manipulated to show the effect of different revenue and cost inputs. Due to how the budgets and calculations are organized, for the revenue calculations, changes can only be made in the “Inputs” tab. All calculations in regional tabs are referencing cells of the “Inputs” tab. For the variable and fixed costs, changes can only be made to line items in each regional budget tab. Of course, this recommended method of making changes is only required to avoid changing any formulas.  </t>
  </si>
  <si>
    <t>The spreadsheet file, “2018_ASI Budget.xls” contains all calculations, inputs, and assumptions. The tabs in the spreadsheet, in order, are: WY, ND, TX, KY, National, Inputs. The WY, ND, TX, KY tabs are the regional budgets. The “National” tab is a weighted average of the regional budgets. The “Input” tab has all data used in the regional budget calculations. All budgets have calculation results from 2010 through 2018 and have been developed to be updated annually as resources allow.</t>
  </si>
  <si>
    <r>
      <rPr>
        <b/>
        <sz val="10"/>
        <color theme="1"/>
        <rFont val="Arial"/>
        <family val="2"/>
      </rPr>
      <t>Example 3:</t>
    </r>
    <r>
      <rPr>
        <sz val="10"/>
        <color theme="1"/>
        <rFont val="Arial"/>
        <family val="2"/>
      </rPr>
      <t xml:space="preserve"> Changing </t>
    </r>
    <r>
      <rPr>
        <b/>
        <sz val="10"/>
        <color theme="1"/>
        <rFont val="Arial"/>
        <family val="2"/>
      </rPr>
      <t>Sheep death loss by region</t>
    </r>
    <r>
      <rPr>
        <sz val="10"/>
        <color theme="1"/>
        <rFont val="Arial"/>
        <family val="2"/>
      </rPr>
      <t xml:space="preserve"> and </t>
    </r>
    <r>
      <rPr>
        <b/>
        <sz val="10"/>
        <color theme="1"/>
        <rFont val="Arial"/>
        <family val="2"/>
      </rPr>
      <t>General</t>
    </r>
    <r>
      <rPr>
        <sz val="10"/>
        <color theme="1"/>
        <rFont val="Arial"/>
        <family val="2"/>
      </rPr>
      <t xml:space="preserve"> Parameters</t>
    </r>
  </si>
  <si>
    <r>
      <t xml:space="preserve">Similarly, gray highlighted cells on the "Inputs" tab under the </t>
    </r>
    <r>
      <rPr>
        <b/>
        <sz val="10"/>
        <color theme="1"/>
        <rFont val="Arial"/>
        <family val="2"/>
      </rPr>
      <t>Sheep death loss by region, Sheep and Lamb PDI</t>
    </r>
    <r>
      <rPr>
        <sz val="10"/>
        <color theme="1"/>
        <rFont val="Arial"/>
        <family val="2"/>
      </rPr>
      <t xml:space="preserve"> and </t>
    </r>
    <r>
      <rPr>
        <b/>
        <sz val="10"/>
        <color theme="1"/>
        <rFont val="Arial"/>
        <family val="2"/>
      </rPr>
      <t>General</t>
    </r>
    <r>
      <rPr>
        <sz val="10"/>
        <color theme="1"/>
        <rFont val="Arial"/>
        <family val="2"/>
      </rPr>
      <t xml:space="preserve"> sections can be modified as desired. </t>
    </r>
  </si>
  <si>
    <r>
      <rPr>
        <b/>
        <sz val="10"/>
        <color theme="1"/>
        <rFont val="Arial"/>
        <family val="2"/>
      </rPr>
      <t>General</t>
    </r>
    <r>
      <rPr>
        <sz val="10"/>
        <color theme="1"/>
        <rFont val="Arial"/>
        <family val="2"/>
      </rPr>
      <t xml:space="preserve"> - changes to these parameters will update all regions and the national budget. </t>
    </r>
  </si>
  <si>
    <r>
      <rPr>
        <b/>
        <sz val="10"/>
        <color theme="1"/>
        <rFont val="Arial"/>
        <family val="2"/>
      </rPr>
      <t>Sheep and Lamb PDI</t>
    </r>
    <r>
      <rPr>
        <sz val="10"/>
        <color theme="1"/>
        <rFont val="Arial"/>
        <family val="2"/>
      </rPr>
      <t xml:space="preserve"> and </t>
    </r>
    <r>
      <rPr>
        <b/>
        <sz val="10"/>
        <color theme="1"/>
        <rFont val="Arial"/>
        <family val="2"/>
      </rPr>
      <t>General</t>
    </r>
    <r>
      <rPr>
        <sz val="10"/>
        <color theme="1"/>
        <rFont val="Arial"/>
        <family val="2"/>
      </rPr>
      <t xml:space="preserve"> - parameter changes will only be reflected on the budget in the region that was modified.</t>
    </r>
  </si>
  <si>
    <t>Changes in the input parameters will be updated on the respective region (WY, ND, TX, KY) or national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</si>
</sst>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theme="1"/>
      <name val="Arial"/>
      <family val="2"/>
    </font>
    <font>
      <sz val="10"/>
      <name val="Arial"/>
      <family val="2"/>
    </font>
    <font>
      <sz val="10"/>
      <color indexed="58"/>
      <name val="Arial"/>
      <family val="2"/>
    </font>
    <font>
      <sz val="10"/>
      <color theme="1"/>
      <name val="Arial"/>
      <family val="2"/>
    </font>
    <font>
      <sz val="11"/>
      <color theme="1"/>
      <name val="Calibri"/>
      <family val="2"/>
      <scheme val="minor"/>
    </font>
    <font>
      <b/>
      <sz val="10"/>
      <color theme="1"/>
      <name val="Arial"/>
      <family val="2"/>
    </font>
    <font>
      <b/>
      <sz val="11"/>
      <color theme="1"/>
      <name val="Calibri"/>
      <family val="2"/>
      <scheme val="minor"/>
    </font>
    <font>
      <i/>
      <sz val="10"/>
      <color theme="1"/>
      <name val="Arial"/>
      <family val="2"/>
    </font>
    <font>
      <b/>
      <u/>
      <sz val="10"/>
      <color theme="1"/>
      <name val="Arial"/>
      <family val="2"/>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s>
  <cellStyleXfs count="4">
    <xf numFmtId="0" fontId="0" fillId="0" borderId="0"/>
    <xf numFmtId="0" fontId="4" fillId="0" borderId="0"/>
    <xf numFmtId="0" fontId="1" fillId="0" borderId="0"/>
    <xf numFmtId="9" fontId="3" fillId="0" borderId="0" applyFont="0" applyFill="0" applyBorder="0" applyAlignment="0" applyProtection="0"/>
  </cellStyleXfs>
  <cellXfs count="91">
    <xf numFmtId="0" fontId="0" fillId="0" borderId="0" xfId="0"/>
    <xf numFmtId="0" fontId="6" fillId="0" borderId="0" xfId="1" applyFont="1"/>
    <xf numFmtId="2" fontId="0" fillId="0" borderId="0" xfId="0" applyNumberFormat="1"/>
    <xf numFmtId="0" fontId="5" fillId="0" borderId="0" xfId="0" applyFont="1"/>
    <xf numFmtId="0" fontId="0" fillId="0" borderId="1" xfId="0" applyBorder="1"/>
    <xf numFmtId="0" fontId="6" fillId="0" borderId="2" xfId="1" applyFont="1" applyBorder="1" applyAlignment="1"/>
    <xf numFmtId="0" fontId="6" fillId="0" borderId="2" xfId="1"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5" fillId="0" borderId="3" xfId="0" applyFont="1" applyBorder="1"/>
    <xf numFmtId="0" fontId="0" fillId="0" borderId="10" xfId="0" applyBorder="1"/>
    <xf numFmtId="0" fontId="5" fillId="0" borderId="7" xfId="0" applyFont="1" applyBorder="1"/>
    <xf numFmtId="2" fontId="0" fillId="0" borderId="0" xfId="0" applyNumberFormat="1" applyBorder="1"/>
    <xf numFmtId="0" fontId="4" fillId="0" borderId="0" xfId="1"/>
    <xf numFmtId="0" fontId="5" fillId="0" borderId="0" xfId="0" applyFont="1" applyFill="1"/>
    <xf numFmtId="2" fontId="0" fillId="0" borderId="7" xfId="0" applyNumberFormat="1" applyBorder="1"/>
    <xf numFmtId="2" fontId="0" fillId="0" borderId="0" xfId="0" applyNumberFormat="1" applyFill="1" applyBorder="1"/>
    <xf numFmtId="0" fontId="7" fillId="0" borderId="4" xfId="0" applyFont="1" applyBorder="1"/>
    <xf numFmtId="0" fontId="0" fillId="0" borderId="3" xfId="0" applyBorder="1" applyAlignment="1">
      <alignment horizontal="center"/>
    </xf>
    <xf numFmtId="2" fontId="0" fillId="0" borderId="6" xfId="0" applyNumberFormat="1" applyBorder="1"/>
    <xf numFmtId="1" fontId="0" fillId="0" borderId="0" xfId="0" applyNumberFormat="1"/>
    <xf numFmtId="0" fontId="0" fillId="0" borderId="11" xfId="0" applyBorder="1"/>
    <xf numFmtId="0" fontId="0" fillId="0" borderId="12" xfId="0" applyBorder="1"/>
    <xf numFmtId="0" fontId="8" fillId="0" borderId="0" xfId="0" applyFont="1"/>
    <xf numFmtId="0" fontId="6" fillId="0" borderId="13" xfId="1" applyFont="1" applyBorder="1" applyAlignment="1"/>
    <xf numFmtId="0" fontId="6" fillId="0" borderId="13" xfId="1" applyFont="1" applyBorder="1"/>
    <xf numFmtId="164" fontId="0" fillId="0" borderId="0" xfId="0" applyNumberFormat="1" applyBorder="1"/>
    <xf numFmtId="0" fontId="5" fillId="0" borderId="0" xfId="0" applyFont="1" applyBorder="1"/>
    <xf numFmtId="0" fontId="7" fillId="0" borderId="0" xfId="0" applyFont="1" applyBorder="1"/>
    <xf numFmtId="9" fontId="3" fillId="0" borderId="0" xfId="3" applyFont="1"/>
    <xf numFmtId="10" fontId="0" fillId="0" borderId="0" xfId="0" applyNumberFormat="1"/>
    <xf numFmtId="0" fontId="6" fillId="0" borderId="0" xfId="1" applyFont="1" applyFill="1"/>
    <xf numFmtId="0" fontId="0" fillId="0" borderId="0" xfId="0" applyFont="1"/>
    <xf numFmtId="9" fontId="3" fillId="0" borderId="0" xfId="3" applyFont="1"/>
    <xf numFmtId="0" fontId="0" fillId="0" borderId="0" xfId="0" applyFill="1" applyBorder="1"/>
    <xf numFmtId="0" fontId="0" fillId="0" borderId="4" xfId="0" applyFill="1" applyBorder="1"/>
    <xf numFmtId="0" fontId="0" fillId="0" borderId="0" xfId="0"/>
    <xf numFmtId="2" fontId="2" fillId="0" borderId="0" xfId="2" applyNumberFormat="1" applyFont="1" applyProtection="1"/>
    <xf numFmtId="1" fontId="2" fillId="0" borderId="0" xfId="2" applyNumberFormat="1" applyFont="1" applyProtection="1"/>
    <xf numFmtId="2" fontId="3" fillId="0" borderId="0" xfId="3" applyNumberFormat="1" applyFont="1"/>
    <xf numFmtId="0" fontId="6" fillId="0" borderId="2" xfId="1" applyFont="1" applyFill="1" applyBorder="1" applyAlignment="1"/>
    <xf numFmtId="2" fontId="6" fillId="0" borderId="0" xfId="1" applyNumberFormat="1" applyFont="1" applyFill="1"/>
    <xf numFmtId="9" fontId="3" fillId="0" borderId="0" xfId="3" applyFont="1"/>
    <xf numFmtId="0" fontId="6" fillId="0" borderId="2" xfId="1" applyFont="1" applyFill="1" applyBorder="1"/>
    <xf numFmtId="0" fontId="0" fillId="0" borderId="6" xfId="0" applyFill="1" applyBorder="1"/>
    <xf numFmtId="0" fontId="0" fillId="0" borderId="7" xfId="0" applyFill="1" applyBorder="1"/>
    <xf numFmtId="0" fontId="0" fillId="0" borderId="8" xfId="0" applyFill="1" applyBorder="1"/>
    <xf numFmtId="2" fontId="0" fillId="0" borderId="7" xfId="0" applyNumberFormat="1" applyFill="1" applyBorder="1"/>
    <xf numFmtId="2" fontId="0" fillId="0" borderId="6" xfId="0" applyNumberFormat="1" applyFill="1" applyBorder="1"/>
    <xf numFmtId="0" fontId="0" fillId="0" borderId="14" xfId="0" applyFill="1" applyBorder="1"/>
    <xf numFmtId="0" fontId="0" fillId="0" borderId="1" xfId="0" applyFill="1" applyBorder="1"/>
    <xf numFmtId="0" fontId="0" fillId="0" borderId="0" xfId="0" applyFill="1"/>
    <xf numFmtId="164" fontId="1" fillId="0" borderId="8" xfId="0" applyNumberFormat="1" applyFont="1" applyBorder="1"/>
    <xf numFmtId="164" fontId="1" fillId="0" borderId="15" xfId="0" applyNumberFormat="1" applyFont="1" applyBorder="1"/>
    <xf numFmtId="9" fontId="3" fillId="0" borderId="0" xfId="3" applyFont="1" applyBorder="1"/>
    <xf numFmtId="9" fontId="0" fillId="0" borderId="0" xfId="0" applyNumberFormat="1" applyBorder="1"/>
    <xf numFmtId="0" fontId="6" fillId="0" borderId="15" xfId="1" applyFont="1" applyBorder="1" applyAlignment="1">
      <alignment horizontal="center"/>
    </xf>
    <xf numFmtId="0" fontId="6" fillId="0" borderId="9" xfId="1" applyFont="1" applyBorder="1" applyAlignment="1">
      <alignment horizontal="center"/>
    </xf>
    <xf numFmtId="0" fontId="6" fillId="0" borderId="8" xfId="1" applyFont="1" applyBorder="1" applyAlignment="1">
      <alignment horizontal="center"/>
    </xf>
    <xf numFmtId="0" fontId="6" fillId="0" borderId="0" xfId="1" applyFont="1" applyBorder="1" applyAlignment="1">
      <alignment horizontal="center"/>
    </xf>
    <xf numFmtId="0" fontId="5" fillId="0" borderId="15" xfId="0" applyFont="1" applyBorder="1" applyAlignment="1">
      <alignment horizontal="center"/>
    </xf>
    <xf numFmtId="0" fontId="5" fillId="0" borderId="10"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5" fillId="0" borderId="6" xfId="0" applyFont="1" applyBorder="1" applyAlignment="1">
      <alignment horizontal="center"/>
    </xf>
    <xf numFmtId="0" fontId="5" fillId="0" borderId="3" xfId="0" applyFont="1" applyBorder="1" applyAlignment="1">
      <alignment horizontal="center"/>
    </xf>
    <xf numFmtId="0" fontId="5" fillId="0" borderId="8" xfId="0" applyFont="1" applyBorder="1" applyAlignment="1">
      <alignment horizontal="center"/>
    </xf>
    <xf numFmtId="0" fontId="5" fillId="0" borderId="4" xfId="0" applyFont="1" applyBorder="1" applyAlignment="1">
      <alignment horizontal="center"/>
    </xf>
    <xf numFmtId="2" fontId="0" fillId="2" borderId="0" xfId="0" applyNumberFormat="1" applyFill="1"/>
    <xf numFmtId="2" fontId="3" fillId="2" borderId="0" xfId="3" applyNumberFormat="1" applyFont="1" applyFill="1"/>
    <xf numFmtId="1" fontId="1" fillId="2" borderId="0" xfId="1" applyNumberFormat="1" applyFont="1" applyFill="1" applyProtection="1"/>
    <xf numFmtId="0" fontId="0" fillId="2" borderId="0" xfId="0" applyFill="1"/>
    <xf numFmtId="9" fontId="3" fillId="2" borderId="0" xfId="3" applyFont="1" applyFill="1"/>
    <xf numFmtId="9" fontId="0" fillId="2" borderId="0" xfId="0" applyNumberFormat="1" applyFill="1"/>
    <xf numFmtId="2" fontId="1" fillId="2" borderId="0" xfId="0" applyNumberFormat="1" applyFont="1" applyFill="1" applyProtection="1"/>
    <xf numFmtId="2" fontId="1" fillId="2" borderId="0" xfId="0" applyNumberFormat="1" applyFont="1" applyFill="1"/>
    <xf numFmtId="0" fontId="0" fillId="2" borderId="0" xfId="0" applyFill="1" applyBorder="1"/>
    <xf numFmtId="0" fontId="0" fillId="2" borderId="4" xfId="0" applyFill="1" applyBorder="1"/>
    <xf numFmtId="9" fontId="3" fillId="2" borderId="0" xfId="3" applyFont="1" applyFill="1" applyBorder="1"/>
    <xf numFmtId="9" fontId="3" fillId="2" borderId="4" xfId="3" applyFont="1" applyFill="1" applyBorder="1"/>
    <xf numFmtId="9" fontId="3" fillId="2" borderId="9" xfId="3" applyFont="1" applyFill="1" applyBorder="1"/>
    <xf numFmtId="9" fontId="3" fillId="2" borderId="10" xfId="3" applyFont="1" applyFill="1" applyBorder="1"/>
    <xf numFmtId="0" fontId="0" fillId="2" borderId="7" xfId="0" applyFill="1" applyBorder="1"/>
    <xf numFmtId="0" fontId="0" fillId="2" borderId="9" xfId="0" applyFill="1" applyBorder="1"/>
    <xf numFmtId="0" fontId="0" fillId="0" borderId="0" xfId="0" applyAlignment="1">
      <alignment horizontal="left" wrapText="1"/>
    </xf>
    <xf numFmtId="0" fontId="9" fillId="0" borderId="0" xfId="0" applyFont="1" applyAlignment="1">
      <alignment horizontal="left" vertical="center" wrapText="1"/>
    </xf>
  </cellXfs>
  <cellStyles count="4">
    <cellStyle name="Normal" xfId="0" builtinId="0"/>
    <cellStyle name="Normal 2" xfId="1" xr:uid="{00000000-0005-0000-0000-000001000000}"/>
    <cellStyle name="Normal 2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89183-5A22-4022-B8BD-9D6DC79637FC}">
  <dimension ref="A1:N37"/>
  <sheetViews>
    <sheetView tabSelected="1" workbookViewId="0">
      <selection activeCell="J25" sqref="J25"/>
    </sheetView>
  </sheetViews>
  <sheetFormatPr defaultRowHeight="12.75" x14ac:dyDescent="0.2"/>
  <cols>
    <col min="1" max="1" width="5.7109375" customWidth="1"/>
  </cols>
  <sheetData>
    <row r="1" spans="1:14" s="41" customFormat="1" x14ac:dyDescent="0.2"/>
    <row r="2" spans="1:14" x14ac:dyDescent="0.2">
      <c r="A2" s="3" t="s">
        <v>89</v>
      </c>
    </row>
    <row r="3" spans="1:14" x14ac:dyDescent="0.2">
      <c r="A3" s="89" t="s">
        <v>90</v>
      </c>
      <c r="B3" s="89"/>
      <c r="C3" s="89"/>
      <c r="D3" s="89"/>
      <c r="E3" s="89"/>
      <c r="F3" s="89"/>
      <c r="G3" s="89"/>
      <c r="H3" s="89"/>
      <c r="I3" s="89"/>
      <c r="J3" s="89"/>
      <c r="K3" s="89"/>
      <c r="L3" s="89"/>
      <c r="M3" s="89"/>
      <c r="N3" s="89"/>
    </row>
    <row r="4" spans="1:14" x14ac:dyDescent="0.2">
      <c r="A4" s="89"/>
      <c r="B4" s="89"/>
      <c r="C4" s="89"/>
      <c r="D4" s="89"/>
      <c r="E4" s="89"/>
      <c r="F4" s="89"/>
      <c r="G4" s="89"/>
      <c r="H4" s="89"/>
      <c r="I4" s="89"/>
      <c r="J4" s="89"/>
      <c r="K4" s="89"/>
      <c r="L4" s="89"/>
      <c r="M4" s="89"/>
      <c r="N4" s="89"/>
    </row>
    <row r="5" spans="1:14" x14ac:dyDescent="0.2">
      <c r="A5" s="89"/>
      <c r="B5" s="89"/>
      <c r="C5" s="89"/>
      <c r="D5" s="89"/>
      <c r="E5" s="89"/>
      <c r="F5" s="89"/>
      <c r="G5" s="89"/>
      <c r="H5" s="89"/>
      <c r="I5" s="89"/>
      <c r="J5" s="89"/>
      <c r="K5" s="89"/>
      <c r="L5" s="89"/>
      <c r="M5" s="89"/>
      <c r="N5" s="89"/>
    </row>
    <row r="6" spans="1:14" x14ac:dyDescent="0.2">
      <c r="A6" s="89"/>
      <c r="B6" s="89"/>
      <c r="C6" s="89"/>
      <c r="D6" s="89"/>
      <c r="E6" s="89"/>
      <c r="F6" s="89"/>
      <c r="G6" s="89"/>
      <c r="H6" s="89"/>
      <c r="I6" s="89"/>
      <c r="J6" s="89"/>
      <c r="K6" s="89"/>
      <c r="L6" s="89"/>
      <c r="M6" s="89"/>
      <c r="N6" s="89"/>
    </row>
    <row r="7" spans="1:14" x14ac:dyDescent="0.2">
      <c r="A7" s="41"/>
      <c r="B7" s="41"/>
      <c r="C7" s="41"/>
    </row>
    <row r="8" spans="1:14" ht="15" customHeight="1" x14ac:dyDescent="0.2">
      <c r="A8" s="90" t="s">
        <v>91</v>
      </c>
      <c r="B8" s="90"/>
      <c r="C8" s="90"/>
      <c r="D8" s="90"/>
      <c r="E8" s="90"/>
      <c r="F8" s="90"/>
      <c r="G8" s="90"/>
      <c r="H8" s="90"/>
      <c r="I8" s="90"/>
      <c r="J8" s="90"/>
      <c r="K8" s="90"/>
      <c r="L8" s="90"/>
      <c r="M8" s="90"/>
      <c r="N8" s="90"/>
    </row>
    <row r="9" spans="1:14" x14ac:dyDescent="0.2">
      <c r="A9" s="90"/>
      <c r="B9" s="90"/>
      <c r="C9" s="90"/>
      <c r="D9" s="90"/>
      <c r="E9" s="90"/>
      <c r="F9" s="90"/>
      <c r="G9" s="90"/>
      <c r="H9" s="90"/>
      <c r="I9" s="90"/>
      <c r="J9" s="90"/>
      <c r="K9" s="90"/>
      <c r="L9" s="90"/>
      <c r="M9" s="90"/>
      <c r="N9" s="90"/>
    </row>
    <row r="10" spans="1:14" x14ac:dyDescent="0.2">
      <c r="A10" s="90"/>
      <c r="B10" s="90"/>
      <c r="C10" s="90"/>
      <c r="D10" s="90"/>
      <c r="E10" s="90"/>
      <c r="F10" s="90"/>
      <c r="G10" s="90"/>
      <c r="H10" s="90"/>
      <c r="I10" s="90"/>
      <c r="J10" s="90"/>
      <c r="K10" s="90"/>
      <c r="L10" s="90"/>
      <c r="M10" s="90"/>
      <c r="N10" s="90"/>
    </row>
    <row r="11" spans="1:14" x14ac:dyDescent="0.2">
      <c r="A11" s="90"/>
      <c r="B11" s="90"/>
      <c r="C11" s="90"/>
      <c r="D11" s="90"/>
      <c r="E11" s="90"/>
      <c r="F11" s="90"/>
      <c r="G11" s="90"/>
      <c r="H11" s="90"/>
      <c r="I11" s="90"/>
      <c r="J11" s="90"/>
      <c r="K11" s="90"/>
      <c r="L11" s="90"/>
      <c r="M11" s="90"/>
      <c r="N11" s="90"/>
    </row>
    <row r="12" spans="1:14" x14ac:dyDescent="0.2">
      <c r="A12" s="90"/>
      <c r="B12" s="90"/>
      <c r="C12" s="90"/>
      <c r="D12" s="90"/>
      <c r="E12" s="90"/>
      <c r="F12" s="90"/>
      <c r="G12" s="90"/>
      <c r="H12" s="90"/>
      <c r="I12" s="90"/>
      <c r="J12" s="90"/>
      <c r="K12" s="90"/>
      <c r="L12" s="90"/>
      <c r="M12" s="90"/>
      <c r="N12" s="90"/>
    </row>
    <row r="16" spans="1:14" x14ac:dyDescent="0.2">
      <c r="A16" s="3" t="s">
        <v>81</v>
      </c>
    </row>
    <row r="17" spans="1:2" x14ac:dyDescent="0.2">
      <c r="B17" t="s">
        <v>82</v>
      </c>
    </row>
    <row r="18" spans="1:2" x14ac:dyDescent="0.2">
      <c r="B18" t="s">
        <v>96</v>
      </c>
    </row>
    <row r="22" spans="1:2" x14ac:dyDescent="0.2">
      <c r="A22" t="s">
        <v>85</v>
      </c>
    </row>
    <row r="23" spans="1:2" x14ac:dyDescent="0.2">
      <c r="B23" t="s">
        <v>83</v>
      </c>
    </row>
    <row r="24" spans="1:2" x14ac:dyDescent="0.2">
      <c r="B24" t="s">
        <v>84</v>
      </c>
    </row>
    <row r="28" spans="1:2" x14ac:dyDescent="0.2">
      <c r="A28" s="41" t="s">
        <v>86</v>
      </c>
      <c r="B28" s="41"/>
    </row>
    <row r="29" spans="1:2" x14ac:dyDescent="0.2">
      <c r="A29" s="41"/>
      <c r="B29" s="41" t="s">
        <v>87</v>
      </c>
    </row>
    <row r="30" spans="1:2" x14ac:dyDescent="0.2">
      <c r="A30" s="41"/>
      <c r="B30" s="41" t="s">
        <v>88</v>
      </c>
    </row>
    <row r="34" spans="1:2" x14ac:dyDescent="0.2">
      <c r="A34" s="41" t="s">
        <v>92</v>
      </c>
      <c r="B34" s="41"/>
    </row>
    <row r="35" spans="1:2" x14ac:dyDescent="0.2">
      <c r="B35" t="s">
        <v>93</v>
      </c>
    </row>
    <row r="36" spans="1:2" x14ac:dyDescent="0.2">
      <c r="B36" s="41" t="s">
        <v>95</v>
      </c>
    </row>
    <row r="37" spans="1:2" x14ac:dyDescent="0.2">
      <c r="B37" s="41" t="s">
        <v>94</v>
      </c>
    </row>
  </sheetData>
  <mergeCells count="2">
    <mergeCell ref="A3:N6"/>
    <mergeCell ref="A8:N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V78"/>
  <sheetViews>
    <sheetView zoomScale="80" zoomScaleNormal="80" workbookViewId="0">
      <selection activeCell="C26" sqref="C26"/>
    </sheetView>
  </sheetViews>
  <sheetFormatPr defaultRowHeight="12.75" x14ac:dyDescent="0.2"/>
  <cols>
    <col min="3" max="3" width="37" customWidth="1"/>
  </cols>
  <sheetData>
    <row r="2" spans="2:22" ht="15" x14ac:dyDescent="0.25">
      <c r="B2" s="28" t="s">
        <v>80</v>
      </c>
      <c r="D2" s="1">
        <v>2010</v>
      </c>
      <c r="E2" s="1">
        <v>2011</v>
      </c>
      <c r="F2" s="1">
        <v>2012</v>
      </c>
      <c r="G2" s="1">
        <v>2013</v>
      </c>
      <c r="H2" s="1">
        <v>2014</v>
      </c>
      <c r="I2" s="1">
        <v>2015</v>
      </c>
      <c r="J2" s="36">
        <v>2016</v>
      </c>
      <c r="K2" s="36">
        <v>2017</v>
      </c>
      <c r="L2" s="36">
        <v>2018</v>
      </c>
    </row>
    <row r="3" spans="2:22" ht="15" x14ac:dyDescent="0.25">
      <c r="B3" t="s">
        <v>71</v>
      </c>
      <c r="C3" s="1" t="s">
        <v>40</v>
      </c>
      <c r="D3" s="73">
        <v>1.4325959799382715</v>
      </c>
      <c r="E3" s="73">
        <v>2.1321219444444441</v>
      </c>
      <c r="F3" s="73">
        <v>1.4888931635802467</v>
      </c>
      <c r="G3" s="73">
        <v>1.4107213657407405</v>
      </c>
      <c r="H3" s="73">
        <v>2.0492226851851854</v>
      </c>
      <c r="I3" s="73">
        <v>1.9237683680555555</v>
      </c>
      <c r="J3" s="73">
        <v>1.8499000000000001</v>
      </c>
      <c r="K3" s="73">
        <v>1.9271</v>
      </c>
      <c r="L3" s="73">
        <v>1.8055000000000001</v>
      </c>
    </row>
    <row r="4" spans="2:22" ht="15" x14ac:dyDescent="0.25">
      <c r="B4" t="s">
        <v>79</v>
      </c>
      <c r="C4" s="19" t="s">
        <v>49</v>
      </c>
      <c r="D4" s="73">
        <v>1.1499999999999999</v>
      </c>
      <c r="E4" s="73">
        <v>1.67</v>
      </c>
      <c r="F4" s="73">
        <v>1.52</v>
      </c>
      <c r="G4" s="73">
        <v>1.45</v>
      </c>
      <c r="H4" s="73">
        <v>1.46</v>
      </c>
      <c r="I4" s="73">
        <v>1.45</v>
      </c>
      <c r="J4" s="73">
        <v>1.45</v>
      </c>
      <c r="K4" s="73">
        <v>1.48</v>
      </c>
      <c r="L4" s="74">
        <v>1.75</v>
      </c>
      <c r="O4" s="1"/>
      <c r="P4" s="2"/>
      <c r="Q4" s="47"/>
      <c r="R4" s="2"/>
    </row>
    <row r="5" spans="2:22" ht="15" x14ac:dyDescent="0.25">
      <c r="C5" s="1" t="s">
        <v>78</v>
      </c>
      <c r="D5" s="73">
        <v>0.81300813008130079</v>
      </c>
      <c r="E5" s="73">
        <v>0.90334236675700086</v>
      </c>
      <c r="F5" s="73">
        <v>0.94308943089430897</v>
      </c>
      <c r="G5" s="73">
        <v>0.96025293586269189</v>
      </c>
      <c r="H5" s="73">
        <v>1.0117434507678409</v>
      </c>
      <c r="I5" s="73">
        <v>1</v>
      </c>
      <c r="J5" s="73">
        <v>0.95663956639566394</v>
      </c>
      <c r="K5" s="73">
        <v>0.96296296296296291</v>
      </c>
      <c r="L5" s="73">
        <v>0.98373983739837401</v>
      </c>
      <c r="O5" s="1"/>
      <c r="P5" s="2"/>
      <c r="Q5" s="47"/>
      <c r="R5" s="2"/>
    </row>
    <row r="6" spans="2:22" ht="15" x14ac:dyDescent="0.25">
      <c r="B6" t="s">
        <v>70</v>
      </c>
      <c r="C6" s="1" t="s">
        <v>50</v>
      </c>
      <c r="D6" s="75">
        <v>3335</v>
      </c>
      <c r="E6" s="75">
        <v>3215</v>
      </c>
      <c r="F6" s="75">
        <v>3165</v>
      </c>
      <c r="G6" s="75">
        <v>3135</v>
      </c>
      <c r="H6" s="75">
        <v>3090</v>
      </c>
      <c r="I6" s="75">
        <v>3110</v>
      </c>
      <c r="J6" s="75">
        <v>3105</v>
      </c>
      <c r="K6" s="75">
        <v>3045</v>
      </c>
      <c r="L6" s="75">
        <v>3005</v>
      </c>
      <c r="O6" s="1"/>
      <c r="P6" s="2"/>
      <c r="Q6" s="47"/>
      <c r="R6" s="2"/>
    </row>
    <row r="7" spans="2:22" ht="15" x14ac:dyDescent="0.25">
      <c r="C7" s="1"/>
      <c r="D7" s="2"/>
      <c r="E7" s="2"/>
      <c r="F7" s="2"/>
      <c r="G7" s="2"/>
      <c r="H7" s="2"/>
      <c r="I7" s="2"/>
      <c r="O7" s="1"/>
      <c r="P7" s="2"/>
      <c r="Q7" s="47"/>
      <c r="R7" s="2"/>
    </row>
    <row r="8" spans="2:22" ht="15" x14ac:dyDescent="0.25">
      <c r="B8" s="28" t="s">
        <v>51</v>
      </c>
      <c r="C8" s="3"/>
      <c r="D8" s="1">
        <f t="shared" ref="D8:I8" si="0">D2</f>
        <v>2010</v>
      </c>
      <c r="E8" s="1">
        <f t="shared" si="0"/>
        <v>2011</v>
      </c>
      <c r="F8" s="1">
        <f t="shared" si="0"/>
        <v>2012</v>
      </c>
      <c r="G8" s="1">
        <f t="shared" si="0"/>
        <v>2013</v>
      </c>
      <c r="H8" s="1">
        <f t="shared" si="0"/>
        <v>2014</v>
      </c>
      <c r="I8" s="1">
        <f t="shared" si="0"/>
        <v>2015</v>
      </c>
      <c r="J8" s="36">
        <v>2016</v>
      </c>
      <c r="K8" s="36">
        <v>2017</v>
      </c>
      <c r="L8" s="36">
        <v>2018</v>
      </c>
      <c r="M8" s="18"/>
      <c r="N8" s="2"/>
      <c r="O8" s="1"/>
      <c r="P8" s="46"/>
      <c r="Q8" s="47"/>
      <c r="R8" s="2"/>
    </row>
    <row r="9" spans="2:22" ht="15" x14ac:dyDescent="0.25">
      <c r="B9" s="3" t="s">
        <v>37</v>
      </c>
      <c r="C9" s="3" t="s">
        <v>72</v>
      </c>
      <c r="D9" s="76">
        <v>1000</v>
      </c>
      <c r="E9" s="76">
        <v>1000</v>
      </c>
      <c r="F9" s="76">
        <v>1000</v>
      </c>
      <c r="G9" s="76">
        <v>1000</v>
      </c>
      <c r="H9" s="76">
        <v>1000</v>
      </c>
      <c r="I9" s="76">
        <v>1000</v>
      </c>
      <c r="J9" s="76">
        <v>1000</v>
      </c>
      <c r="K9" s="76">
        <v>1000</v>
      </c>
      <c r="L9" s="76">
        <v>1000</v>
      </c>
      <c r="M9" s="18"/>
      <c r="N9" s="2"/>
      <c r="O9" s="1"/>
      <c r="P9" s="2"/>
      <c r="Q9" s="47"/>
      <c r="R9" s="2"/>
      <c r="S9" s="25"/>
      <c r="T9" s="25"/>
      <c r="U9" s="25"/>
      <c r="V9" s="25"/>
    </row>
    <row r="10" spans="2:22" ht="15" x14ac:dyDescent="0.25">
      <c r="B10" t="s">
        <v>66</v>
      </c>
      <c r="C10" s="3" t="s">
        <v>52</v>
      </c>
      <c r="D10" s="76">
        <v>33</v>
      </c>
      <c r="E10" s="76">
        <v>33</v>
      </c>
      <c r="F10" s="76">
        <v>33</v>
      </c>
      <c r="G10" s="76">
        <v>33</v>
      </c>
      <c r="H10" s="76">
        <v>33</v>
      </c>
      <c r="I10" s="76">
        <v>33</v>
      </c>
      <c r="J10" s="76">
        <v>33</v>
      </c>
      <c r="K10" s="76">
        <v>33</v>
      </c>
      <c r="L10" s="76">
        <v>33</v>
      </c>
      <c r="N10" s="2"/>
      <c r="O10" s="36"/>
      <c r="P10" s="2"/>
      <c r="Q10" s="47"/>
      <c r="R10" s="2"/>
    </row>
    <row r="11" spans="2:22" ht="15" x14ac:dyDescent="0.25">
      <c r="C11" s="3" t="s">
        <v>53</v>
      </c>
      <c r="D11" s="77">
        <v>0.15</v>
      </c>
      <c r="E11" s="77">
        <v>0.15</v>
      </c>
      <c r="F11" s="77">
        <v>0.15</v>
      </c>
      <c r="G11" s="77">
        <v>0.15</v>
      </c>
      <c r="H11" s="77">
        <v>0.15</v>
      </c>
      <c r="I11" s="77">
        <v>0.15</v>
      </c>
      <c r="J11" s="77">
        <v>0.15</v>
      </c>
      <c r="K11" s="77">
        <v>0.15</v>
      </c>
      <c r="L11" s="77">
        <v>0.15</v>
      </c>
      <c r="M11" s="34"/>
      <c r="N11" s="34"/>
      <c r="O11" s="36"/>
      <c r="P11" s="44"/>
      <c r="Q11" s="47"/>
      <c r="R11" s="2"/>
    </row>
    <row r="12" spans="2:22" ht="15" x14ac:dyDescent="0.25">
      <c r="C12" s="3" t="s">
        <v>54</v>
      </c>
      <c r="D12" s="77">
        <v>0.15</v>
      </c>
      <c r="E12" s="77">
        <v>0.15</v>
      </c>
      <c r="F12" s="77">
        <v>0.15</v>
      </c>
      <c r="G12" s="77">
        <v>0.15</v>
      </c>
      <c r="H12" s="77">
        <v>0.15</v>
      </c>
      <c r="I12" s="77">
        <v>0.15</v>
      </c>
      <c r="J12" s="77">
        <v>0.15</v>
      </c>
      <c r="K12" s="77">
        <v>0.15</v>
      </c>
      <c r="L12" s="77">
        <v>0.15</v>
      </c>
      <c r="M12" s="34"/>
      <c r="N12" s="34"/>
      <c r="O12" s="36"/>
      <c r="P12" s="44"/>
      <c r="Q12" s="47"/>
      <c r="R12" s="2"/>
    </row>
    <row r="13" spans="2:22" x14ac:dyDescent="0.2">
      <c r="C13" s="3" t="s">
        <v>55</v>
      </c>
      <c r="D13" s="77">
        <v>5.8209959623149392E-2</v>
      </c>
      <c r="E13" s="77">
        <v>6.5880721220527044E-2</v>
      </c>
      <c r="F13" s="77">
        <v>6.5010211027910145E-2</v>
      </c>
      <c r="G13" s="77">
        <v>5.8259081562714185E-2</v>
      </c>
      <c r="H13" s="77">
        <v>5.8327477160927621E-2</v>
      </c>
      <c r="I13" s="77">
        <v>6.3143445435827047E-2</v>
      </c>
      <c r="J13" s="77">
        <v>6.3069376313945338E-2</v>
      </c>
      <c r="K13" s="77">
        <v>5.9914407988587728E-2</v>
      </c>
      <c r="L13" s="77">
        <v>6.259314456035768E-2</v>
      </c>
      <c r="M13" s="34"/>
      <c r="N13" s="34"/>
      <c r="O13" s="34"/>
      <c r="P13" s="34"/>
    </row>
    <row r="14" spans="2:22" x14ac:dyDescent="0.2">
      <c r="B14" s="3"/>
      <c r="C14" s="3" t="s">
        <v>64</v>
      </c>
      <c r="D14" s="76">
        <v>1486</v>
      </c>
      <c r="E14" s="76">
        <v>1442</v>
      </c>
      <c r="F14" s="76">
        <v>1469</v>
      </c>
      <c r="G14" s="76">
        <v>1459</v>
      </c>
      <c r="H14" s="76">
        <v>1423</v>
      </c>
      <c r="I14" s="76">
        <v>1457</v>
      </c>
      <c r="J14" s="76">
        <v>1427</v>
      </c>
      <c r="K14" s="76">
        <v>1402</v>
      </c>
      <c r="L14" s="76">
        <v>1342</v>
      </c>
      <c r="M14" s="34"/>
      <c r="N14" s="34"/>
      <c r="O14" s="34"/>
      <c r="P14" s="34"/>
    </row>
    <row r="15" spans="2:22" x14ac:dyDescent="0.2">
      <c r="C15" s="3" t="s">
        <v>56</v>
      </c>
      <c r="D15" s="77">
        <v>1.0850294253818624</v>
      </c>
      <c r="E15" s="77">
        <v>1.107144317583274</v>
      </c>
      <c r="F15" s="77">
        <v>1.0757174128319413</v>
      </c>
      <c r="G15" s="77">
        <v>1.0653049853372434</v>
      </c>
      <c r="H15" s="77">
        <v>1.0957658343931831</v>
      </c>
      <c r="I15" s="77">
        <v>1.0431607258249198</v>
      </c>
      <c r="J15" s="77">
        <v>1.04</v>
      </c>
      <c r="K15" s="78">
        <v>1.01</v>
      </c>
      <c r="L15" s="78">
        <v>1.05</v>
      </c>
      <c r="M15" s="35"/>
      <c r="N15" s="35"/>
      <c r="O15" s="35"/>
      <c r="P15" s="35"/>
    </row>
    <row r="16" spans="2:22" x14ac:dyDescent="0.2">
      <c r="B16" t="s">
        <v>73</v>
      </c>
      <c r="C16" s="3" t="s">
        <v>45</v>
      </c>
      <c r="D16" s="73">
        <v>0.53544999999999998</v>
      </c>
      <c r="E16" s="73">
        <v>0.65769999999999995</v>
      </c>
      <c r="F16" s="73">
        <v>0.53790000000000004</v>
      </c>
      <c r="G16" s="73">
        <v>0.40215000000000001</v>
      </c>
      <c r="H16" s="73">
        <v>0.59230000000000005</v>
      </c>
      <c r="I16" s="73">
        <v>0.70189999999999997</v>
      </c>
      <c r="J16" s="74">
        <v>0.71319999999999995</v>
      </c>
      <c r="K16" s="73">
        <v>0.69620000000000004</v>
      </c>
      <c r="L16" s="73">
        <v>0.63859999999999995</v>
      </c>
    </row>
    <row r="17" spans="2:22" x14ac:dyDescent="0.2">
      <c r="B17" s="41"/>
      <c r="C17" s="3" t="s">
        <v>46</v>
      </c>
      <c r="D17" s="79">
        <v>0.61083333333333334</v>
      </c>
      <c r="E17" s="79">
        <v>0.63286818181818172</v>
      </c>
      <c r="F17" s="79">
        <v>0.59729545454545463</v>
      </c>
      <c r="G17" s="79">
        <v>0.4568875</v>
      </c>
      <c r="H17" s="79">
        <v>0.53408749999999994</v>
      </c>
      <c r="I17" s="79">
        <v>0.69191249999999993</v>
      </c>
      <c r="J17" s="74">
        <v>0.64549999999999996</v>
      </c>
      <c r="K17" s="73">
        <v>0.63719999999999999</v>
      </c>
      <c r="L17" s="73">
        <v>0.61780000000000002</v>
      </c>
    </row>
    <row r="18" spans="2:22" x14ac:dyDescent="0.2">
      <c r="D18" s="38"/>
      <c r="E18" s="38"/>
      <c r="F18" s="38"/>
      <c r="G18" s="38"/>
      <c r="H18" s="38"/>
      <c r="I18" s="38"/>
    </row>
    <row r="19" spans="2:22" ht="15" x14ac:dyDescent="0.25">
      <c r="C19" s="3"/>
      <c r="D19" s="1">
        <f t="shared" ref="D19:I19" si="1">D2</f>
        <v>2010</v>
      </c>
      <c r="E19" s="1">
        <f t="shared" si="1"/>
        <v>2011</v>
      </c>
      <c r="F19" s="1">
        <f t="shared" si="1"/>
        <v>2012</v>
      </c>
      <c r="G19" s="1">
        <f t="shared" si="1"/>
        <v>2013</v>
      </c>
      <c r="H19" s="1">
        <f t="shared" si="1"/>
        <v>2014</v>
      </c>
      <c r="I19" s="1">
        <f t="shared" si="1"/>
        <v>2015</v>
      </c>
      <c r="J19" s="36">
        <v>2016</v>
      </c>
      <c r="K19" s="36">
        <v>2017</v>
      </c>
      <c r="L19" s="36">
        <v>2018</v>
      </c>
    </row>
    <row r="20" spans="2:22" x14ac:dyDescent="0.2">
      <c r="B20" s="3" t="s">
        <v>39</v>
      </c>
      <c r="C20" s="3" t="str">
        <f>C9</f>
        <v>Ave. Flock Size (hd)</v>
      </c>
      <c r="D20" s="76">
        <v>250</v>
      </c>
      <c r="E20" s="76">
        <v>250</v>
      </c>
      <c r="F20" s="76">
        <v>250</v>
      </c>
      <c r="G20" s="76">
        <v>250</v>
      </c>
      <c r="H20" s="76">
        <v>250</v>
      </c>
      <c r="I20" s="76">
        <v>250</v>
      </c>
      <c r="J20" s="76">
        <v>250</v>
      </c>
      <c r="K20" s="76">
        <v>250</v>
      </c>
      <c r="L20" s="76">
        <v>250</v>
      </c>
      <c r="N20" s="25"/>
      <c r="O20" s="25"/>
      <c r="P20" s="25"/>
      <c r="Q20" s="25"/>
      <c r="R20" s="25"/>
      <c r="S20" s="25"/>
      <c r="T20" s="25"/>
      <c r="U20" s="25"/>
      <c r="V20" s="25"/>
    </row>
    <row r="21" spans="2:22" x14ac:dyDescent="0.2">
      <c r="B21" t="s">
        <v>67</v>
      </c>
      <c r="C21" s="3" t="str">
        <f t="shared" ref="C21:C28" si="2">C10</f>
        <v>Ram flock (hd)</v>
      </c>
      <c r="D21" s="76">
        <v>8</v>
      </c>
      <c r="E21" s="76">
        <v>8</v>
      </c>
      <c r="F21" s="76">
        <v>8</v>
      </c>
      <c r="G21" s="76">
        <v>8</v>
      </c>
      <c r="H21" s="76">
        <v>8</v>
      </c>
      <c r="I21" s="76">
        <v>8</v>
      </c>
      <c r="J21" s="76">
        <v>8</v>
      </c>
      <c r="K21" s="76">
        <v>8</v>
      </c>
      <c r="L21" s="76">
        <v>8</v>
      </c>
    </row>
    <row r="22" spans="2:22" x14ac:dyDescent="0.2">
      <c r="C22" s="3" t="str">
        <f t="shared" si="2"/>
        <v>Cull Ram Rate (%)</v>
      </c>
      <c r="D22" s="77">
        <v>0.15</v>
      </c>
      <c r="E22" s="77">
        <v>0.15</v>
      </c>
      <c r="F22" s="77">
        <v>0.15</v>
      </c>
      <c r="G22" s="77">
        <v>0.15</v>
      </c>
      <c r="H22" s="77">
        <v>0.15</v>
      </c>
      <c r="I22" s="77">
        <v>0.15</v>
      </c>
      <c r="J22" s="77">
        <v>0.15</v>
      </c>
      <c r="K22" s="77">
        <v>0.15</v>
      </c>
      <c r="L22" s="77">
        <v>0.15</v>
      </c>
    </row>
    <row r="23" spans="2:22" x14ac:dyDescent="0.2">
      <c r="B23" s="3"/>
      <c r="C23" s="3" t="str">
        <f t="shared" si="2"/>
        <v>Cull Ewe Rate (%)</v>
      </c>
      <c r="D23" s="77">
        <v>0.1</v>
      </c>
      <c r="E23" s="77">
        <v>0.1</v>
      </c>
      <c r="F23" s="77">
        <v>0.1</v>
      </c>
      <c r="G23" s="77">
        <v>0.1</v>
      </c>
      <c r="H23" s="77">
        <v>0.1</v>
      </c>
      <c r="I23" s="77">
        <v>0.1</v>
      </c>
      <c r="J23" s="77">
        <v>0.1</v>
      </c>
      <c r="K23" s="77">
        <v>0.1</v>
      </c>
      <c r="L23" s="77">
        <v>0.1</v>
      </c>
    </row>
    <row r="24" spans="2:22" x14ac:dyDescent="0.2">
      <c r="C24" s="3" t="str">
        <f t="shared" si="2"/>
        <v>Mature ewe death loss rate (%)</v>
      </c>
      <c r="D24" s="77">
        <v>6.9981807155852033E-2</v>
      </c>
      <c r="E24" s="77">
        <v>7.8055190538764779E-2</v>
      </c>
      <c r="F24" s="77">
        <v>6.9885641677255403E-2</v>
      </c>
      <c r="G24" s="77">
        <v>7.5197889182058053E-2</v>
      </c>
      <c r="H24" s="77">
        <v>7.7123287671232874E-2</v>
      </c>
      <c r="I24" s="77">
        <v>7.1724137931034479E-2</v>
      </c>
      <c r="J24" s="77">
        <v>6.7493112947658404E-2</v>
      </c>
      <c r="K24" s="77">
        <v>6.9014084507042259E-2</v>
      </c>
      <c r="L24" s="77">
        <v>6.9209039548022599E-2</v>
      </c>
    </row>
    <row r="25" spans="2:22" x14ac:dyDescent="0.2">
      <c r="C25" s="3" t="str">
        <f t="shared" si="2"/>
        <v>Region total mature ewe flock (1000 hd)</v>
      </c>
      <c r="D25" s="76">
        <v>824.5</v>
      </c>
      <c r="E25" s="76">
        <v>761</v>
      </c>
      <c r="F25" s="76">
        <v>787</v>
      </c>
      <c r="G25" s="76">
        <v>758</v>
      </c>
      <c r="H25" s="76">
        <v>730</v>
      </c>
      <c r="I25" s="76">
        <v>725</v>
      </c>
      <c r="J25" s="76">
        <v>726</v>
      </c>
      <c r="K25" s="76">
        <v>710</v>
      </c>
      <c r="L25" s="76">
        <v>708</v>
      </c>
    </row>
    <row r="26" spans="2:22" x14ac:dyDescent="0.2">
      <c r="C26" s="3" t="str">
        <f t="shared" si="2"/>
        <v>Region avg. lambing percent (%)</v>
      </c>
      <c r="D26" s="77">
        <v>1.3105306774463563</v>
      </c>
      <c r="E26" s="77">
        <v>1.3878116347933522</v>
      </c>
      <c r="F26" s="77">
        <v>1.3415369846964551</v>
      </c>
      <c r="G26" s="77">
        <v>1.3393964686136306</v>
      </c>
      <c r="H26" s="77">
        <v>1.3777837705915996</v>
      </c>
      <c r="I26" s="77">
        <v>1.21</v>
      </c>
      <c r="J26" s="77">
        <v>1.21</v>
      </c>
      <c r="K26" s="77">
        <v>1.21</v>
      </c>
      <c r="L26" s="77">
        <v>1.27</v>
      </c>
    </row>
    <row r="27" spans="2:22" x14ac:dyDescent="0.2">
      <c r="B27" t="s">
        <v>74</v>
      </c>
      <c r="C27" s="3" t="str">
        <f t="shared" si="2"/>
        <v>Cull Ewe Price ($/lb)</v>
      </c>
      <c r="D27" s="79">
        <v>0.56759166666666661</v>
      </c>
      <c r="E27" s="79">
        <v>0.66289166666666655</v>
      </c>
      <c r="F27" s="79">
        <v>0.56140000000000001</v>
      </c>
      <c r="G27" s="79">
        <v>0.35535833333333339</v>
      </c>
      <c r="H27" s="79">
        <v>0.499016666666667</v>
      </c>
      <c r="I27" s="79">
        <v>0.65536666666666676</v>
      </c>
      <c r="J27" s="74">
        <v>0.60699999999999998</v>
      </c>
      <c r="K27" s="74">
        <v>0.64859999999999995</v>
      </c>
      <c r="L27" s="74">
        <v>0.57230000000000003</v>
      </c>
    </row>
    <row r="28" spans="2:22" x14ac:dyDescent="0.2">
      <c r="B28" s="41"/>
      <c r="C28" s="3" t="str">
        <f t="shared" si="2"/>
        <v>Cull Ram Price ($/lb)</v>
      </c>
      <c r="D28" s="79">
        <v>0.61083333333333334</v>
      </c>
      <c r="E28" s="79">
        <v>0.63286818181818172</v>
      </c>
      <c r="F28" s="79">
        <v>0.59729545454545463</v>
      </c>
      <c r="G28" s="79">
        <v>0.4568875</v>
      </c>
      <c r="H28" s="79">
        <v>0.53408749999999994</v>
      </c>
      <c r="I28" s="79">
        <v>0.69191249999999993</v>
      </c>
      <c r="J28" s="74">
        <v>0.64549999999999996</v>
      </c>
      <c r="K28" s="73">
        <v>0.63719999999999999</v>
      </c>
      <c r="L28" s="73">
        <v>0.61780000000000002</v>
      </c>
    </row>
    <row r="30" spans="2:22" ht="15" x14ac:dyDescent="0.25">
      <c r="C30" s="3"/>
      <c r="D30" s="1">
        <f t="shared" ref="D30:I30" si="3">D2</f>
        <v>2010</v>
      </c>
      <c r="E30" s="1">
        <f t="shared" si="3"/>
        <v>2011</v>
      </c>
      <c r="F30" s="1">
        <f t="shared" si="3"/>
        <v>2012</v>
      </c>
      <c r="G30" s="1">
        <f t="shared" si="3"/>
        <v>2013</v>
      </c>
      <c r="H30" s="1">
        <f t="shared" si="3"/>
        <v>2014</v>
      </c>
      <c r="I30" s="1">
        <f t="shared" si="3"/>
        <v>2015</v>
      </c>
      <c r="J30" s="36">
        <v>2016</v>
      </c>
      <c r="K30" s="36">
        <v>2017</v>
      </c>
      <c r="L30" s="36">
        <v>2018</v>
      </c>
    </row>
    <row r="31" spans="2:22" x14ac:dyDescent="0.2">
      <c r="B31" s="3" t="s">
        <v>41</v>
      </c>
      <c r="C31" s="3" t="str">
        <f>C20</f>
        <v>Ave. Flock Size (hd)</v>
      </c>
      <c r="D31" s="76">
        <v>500</v>
      </c>
      <c r="E31" s="76">
        <v>500</v>
      </c>
      <c r="F31" s="76">
        <v>500</v>
      </c>
      <c r="G31" s="76">
        <v>500</v>
      </c>
      <c r="H31" s="76">
        <v>500</v>
      </c>
      <c r="I31" s="76">
        <v>500</v>
      </c>
      <c r="J31" s="76">
        <v>500</v>
      </c>
      <c r="K31" s="76">
        <v>500</v>
      </c>
      <c r="L31" s="76">
        <v>500</v>
      </c>
      <c r="N31" s="25"/>
      <c r="O31" s="25"/>
      <c r="P31" s="25"/>
      <c r="Q31" s="25"/>
      <c r="R31" s="25"/>
      <c r="S31" s="25"/>
      <c r="T31" s="25"/>
      <c r="U31" s="25"/>
      <c r="V31" s="25"/>
    </row>
    <row r="32" spans="2:22" x14ac:dyDescent="0.2">
      <c r="B32" t="s">
        <v>68</v>
      </c>
      <c r="C32" s="3" t="str">
        <f t="shared" ref="C32:C39" si="4">C21</f>
        <v>Ram flock (hd)</v>
      </c>
      <c r="D32" s="76">
        <v>16</v>
      </c>
      <c r="E32" s="76">
        <v>16</v>
      </c>
      <c r="F32" s="76">
        <v>16</v>
      </c>
      <c r="G32" s="76">
        <v>16</v>
      </c>
      <c r="H32" s="76">
        <v>16</v>
      </c>
      <c r="I32" s="76">
        <v>16</v>
      </c>
      <c r="J32" s="76">
        <v>16</v>
      </c>
      <c r="K32" s="76">
        <v>16</v>
      </c>
      <c r="L32" s="76">
        <v>16</v>
      </c>
    </row>
    <row r="33" spans="2:22" x14ac:dyDescent="0.2">
      <c r="B33" s="3"/>
      <c r="C33" s="3" t="str">
        <f t="shared" si="4"/>
        <v>Cull Ram Rate (%)</v>
      </c>
      <c r="D33" s="77">
        <v>0.1</v>
      </c>
      <c r="E33" s="77">
        <v>0.1</v>
      </c>
      <c r="F33" s="77">
        <v>0.1</v>
      </c>
      <c r="G33" s="77">
        <v>0.1</v>
      </c>
      <c r="H33" s="77">
        <v>0.1</v>
      </c>
      <c r="I33" s="77">
        <v>0.1</v>
      </c>
      <c r="J33" s="77">
        <v>0.1</v>
      </c>
      <c r="K33" s="77">
        <v>0.1</v>
      </c>
      <c r="L33" s="77">
        <v>0.1</v>
      </c>
    </row>
    <row r="34" spans="2:22" x14ac:dyDescent="0.2">
      <c r="B34" s="3"/>
      <c r="C34" s="3" t="str">
        <f t="shared" si="4"/>
        <v>Cull Ewe Rate (%)</v>
      </c>
      <c r="D34" s="77">
        <v>0.1</v>
      </c>
      <c r="E34" s="77">
        <v>0.1</v>
      </c>
      <c r="F34" s="77">
        <v>0.1</v>
      </c>
      <c r="G34" s="77">
        <v>0.1</v>
      </c>
      <c r="H34" s="77">
        <v>0.1</v>
      </c>
      <c r="I34" s="77">
        <v>0.1</v>
      </c>
      <c r="J34" s="77">
        <v>0.1</v>
      </c>
      <c r="K34" s="77">
        <v>0.1</v>
      </c>
      <c r="L34" s="77">
        <v>0.1</v>
      </c>
    </row>
    <row r="35" spans="2:22" x14ac:dyDescent="0.2">
      <c r="C35" s="3" t="str">
        <f t="shared" si="4"/>
        <v>Mature ewe death loss rate (%)</v>
      </c>
      <c r="D35" s="77">
        <v>8.1120943952802366E-2</v>
      </c>
      <c r="E35" s="77">
        <v>8.3713850837138504E-2</v>
      </c>
      <c r="F35" s="77">
        <v>8.9928057553956831E-2</v>
      </c>
      <c r="G35" s="77">
        <v>9.7785977859778592E-2</v>
      </c>
      <c r="H35" s="77">
        <v>8.5387323943661969E-2</v>
      </c>
      <c r="I35" s="77">
        <v>8.9285714285714288E-2</v>
      </c>
      <c r="J35" s="77">
        <v>8.2746478873239437E-2</v>
      </c>
      <c r="K35" s="77">
        <v>8.6879432624113476E-2</v>
      </c>
      <c r="L35" s="77">
        <v>8.3333333333333329E-2</v>
      </c>
    </row>
    <row r="36" spans="2:22" x14ac:dyDescent="0.2">
      <c r="C36" s="3" t="str">
        <f t="shared" si="4"/>
        <v>Region total mature ewe flock (1000 hd)</v>
      </c>
      <c r="D36" s="76">
        <v>678</v>
      </c>
      <c r="E36" s="76">
        <v>657</v>
      </c>
      <c r="F36" s="76">
        <v>556</v>
      </c>
      <c r="G36" s="76">
        <v>542</v>
      </c>
      <c r="H36" s="76">
        <v>568</v>
      </c>
      <c r="I36" s="76">
        <v>560</v>
      </c>
      <c r="J36" s="76">
        <v>568</v>
      </c>
      <c r="K36" s="76">
        <v>564</v>
      </c>
      <c r="L36" s="76">
        <v>588</v>
      </c>
      <c r="P36" s="42"/>
      <c r="Q36" s="2"/>
    </row>
    <row r="37" spans="2:22" x14ac:dyDescent="0.2">
      <c r="C37" s="3" t="str">
        <f t="shared" si="4"/>
        <v>Region avg. lambing percent (%)</v>
      </c>
      <c r="D37" s="77">
        <v>0.92424730811212752</v>
      </c>
      <c r="E37" s="77">
        <v>0.97380983217570394</v>
      </c>
      <c r="F37" s="77">
        <v>1.012665606783254</v>
      </c>
      <c r="G37" s="77">
        <v>0.98812842562842551</v>
      </c>
      <c r="H37" s="77">
        <v>0.93749725117649629</v>
      </c>
      <c r="I37" s="77">
        <v>0.94372605363984674</v>
      </c>
      <c r="J37" s="77">
        <v>0.98</v>
      </c>
      <c r="K37" s="77">
        <v>0.98</v>
      </c>
      <c r="L37" s="77">
        <v>0.97</v>
      </c>
      <c r="P37" s="42"/>
      <c r="Q37" s="2"/>
    </row>
    <row r="38" spans="2:22" x14ac:dyDescent="0.2">
      <c r="B38" t="s">
        <v>76</v>
      </c>
      <c r="C38" s="3" t="str">
        <f t="shared" si="4"/>
        <v>Cull Ewe Price ($/lb)</v>
      </c>
      <c r="D38" s="73">
        <v>0.59509999999999996</v>
      </c>
      <c r="E38" s="73">
        <v>0.66220000000000001</v>
      </c>
      <c r="F38" s="73">
        <v>0.64300000000000002</v>
      </c>
      <c r="G38" s="73">
        <v>0.4768</v>
      </c>
      <c r="H38" s="73">
        <v>0.65659999999999996</v>
      </c>
      <c r="I38" s="73">
        <v>0.79110000000000003</v>
      </c>
      <c r="J38" s="73">
        <v>0.72120000000000006</v>
      </c>
      <c r="K38" s="73">
        <v>0.76800000000000002</v>
      </c>
      <c r="L38" s="73">
        <v>0.65669999999999995</v>
      </c>
      <c r="P38" s="42"/>
      <c r="Q38" s="2"/>
    </row>
    <row r="39" spans="2:22" x14ac:dyDescent="0.2">
      <c r="B39" s="41"/>
      <c r="C39" s="3" t="str">
        <f t="shared" si="4"/>
        <v>Cull Ram Price ($/lb)</v>
      </c>
      <c r="D39" s="79">
        <v>0.61083333333333334</v>
      </c>
      <c r="E39" s="79">
        <v>0.63286818181818172</v>
      </c>
      <c r="F39" s="79">
        <v>0.59729545454545463</v>
      </c>
      <c r="G39" s="79">
        <v>0.4568875</v>
      </c>
      <c r="H39" s="79">
        <v>0.53408749999999994</v>
      </c>
      <c r="I39" s="79">
        <v>0.69191249999999993</v>
      </c>
      <c r="J39" s="74">
        <v>0.64549999999999996</v>
      </c>
      <c r="K39" s="73">
        <v>0.63719999999999999</v>
      </c>
      <c r="L39" s="73">
        <v>0.61780000000000002</v>
      </c>
      <c r="P39" s="42"/>
      <c r="Q39" s="2"/>
    </row>
    <row r="40" spans="2:22" x14ac:dyDescent="0.2">
      <c r="P40" s="42"/>
      <c r="Q40" s="2"/>
    </row>
    <row r="41" spans="2:22" ht="15" x14ac:dyDescent="0.25">
      <c r="C41" s="3"/>
      <c r="D41" s="1">
        <f t="shared" ref="D41:I41" si="5">D2</f>
        <v>2010</v>
      </c>
      <c r="E41" s="1">
        <f t="shared" si="5"/>
        <v>2011</v>
      </c>
      <c r="F41" s="1">
        <f t="shared" si="5"/>
        <v>2012</v>
      </c>
      <c r="G41" s="1">
        <f t="shared" si="5"/>
        <v>2013</v>
      </c>
      <c r="H41" s="1">
        <f t="shared" si="5"/>
        <v>2014</v>
      </c>
      <c r="I41" s="1">
        <f t="shared" si="5"/>
        <v>2015</v>
      </c>
      <c r="J41" s="36">
        <v>2016</v>
      </c>
      <c r="K41" s="36">
        <v>2017</v>
      </c>
      <c r="L41" s="36">
        <v>2018</v>
      </c>
      <c r="P41" s="42"/>
      <c r="Q41" s="2"/>
    </row>
    <row r="42" spans="2:22" x14ac:dyDescent="0.2">
      <c r="B42" s="3" t="s">
        <v>42</v>
      </c>
      <c r="C42" s="3" t="str">
        <f>C31</f>
        <v>Ave. Flock Size (hd)</v>
      </c>
      <c r="D42" s="76">
        <v>50</v>
      </c>
      <c r="E42" s="76">
        <v>50</v>
      </c>
      <c r="F42" s="76">
        <v>50</v>
      </c>
      <c r="G42" s="76">
        <v>50</v>
      </c>
      <c r="H42" s="76">
        <v>50</v>
      </c>
      <c r="I42" s="76">
        <v>50</v>
      </c>
      <c r="J42" s="76">
        <v>50</v>
      </c>
      <c r="K42" s="76">
        <v>50</v>
      </c>
      <c r="L42" s="76">
        <v>50</v>
      </c>
      <c r="N42" s="25"/>
      <c r="O42" s="25"/>
      <c r="P42" s="43"/>
      <c r="Q42" s="25"/>
      <c r="R42" s="25"/>
      <c r="S42" s="25"/>
      <c r="T42" s="25"/>
      <c r="U42" s="25"/>
      <c r="V42" s="25"/>
    </row>
    <row r="43" spans="2:22" x14ac:dyDescent="0.2">
      <c r="B43" s="37" t="s">
        <v>69</v>
      </c>
      <c r="C43" s="3" t="str">
        <f t="shared" ref="C43:C50" si="6">C32</f>
        <v>Ram flock (hd)</v>
      </c>
      <c r="D43" s="76">
        <v>2</v>
      </c>
      <c r="E43" s="76">
        <v>2</v>
      </c>
      <c r="F43" s="76">
        <v>2</v>
      </c>
      <c r="G43" s="76">
        <v>2</v>
      </c>
      <c r="H43" s="76">
        <v>2</v>
      </c>
      <c r="I43" s="76">
        <v>2</v>
      </c>
      <c r="J43" s="76">
        <v>2</v>
      </c>
      <c r="K43" s="76">
        <v>2</v>
      </c>
      <c r="L43" s="76">
        <v>2</v>
      </c>
      <c r="P43" s="42"/>
      <c r="Q43" s="2"/>
    </row>
    <row r="44" spans="2:22" x14ac:dyDescent="0.2">
      <c r="B44" s="3"/>
      <c r="C44" s="3" t="str">
        <f t="shared" si="6"/>
        <v>Cull Ram Rate (%)</v>
      </c>
      <c r="D44" s="77">
        <v>0.5</v>
      </c>
      <c r="E44" s="77">
        <v>0.5</v>
      </c>
      <c r="F44" s="77">
        <v>0.5</v>
      </c>
      <c r="G44" s="77">
        <v>0.5</v>
      </c>
      <c r="H44" s="77">
        <v>0.5</v>
      </c>
      <c r="I44" s="77">
        <v>0.5</v>
      </c>
      <c r="J44" s="77">
        <v>0.5</v>
      </c>
      <c r="K44" s="77">
        <v>0.5</v>
      </c>
      <c r="L44" s="77">
        <v>0.5</v>
      </c>
    </row>
    <row r="45" spans="2:22" x14ac:dyDescent="0.2">
      <c r="C45" s="3" t="str">
        <f t="shared" si="6"/>
        <v>Cull Ewe Rate (%)</v>
      </c>
      <c r="D45" s="77">
        <v>0.08</v>
      </c>
      <c r="E45" s="77">
        <v>0.08</v>
      </c>
      <c r="F45" s="77">
        <v>0.08</v>
      </c>
      <c r="G45" s="77">
        <v>0.08</v>
      </c>
      <c r="H45" s="77">
        <v>0.08</v>
      </c>
      <c r="I45" s="77">
        <v>0.08</v>
      </c>
      <c r="J45" s="77">
        <v>0.08</v>
      </c>
      <c r="K45" s="77">
        <v>0.08</v>
      </c>
      <c r="L45" s="77">
        <v>0.08</v>
      </c>
    </row>
    <row r="46" spans="2:22" x14ac:dyDescent="0.2">
      <c r="C46" s="3" t="str">
        <f t="shared" si="6"/>
        <v>Mature ewe death loss rate (%)</v>
      </c>
      <c r="D46" s="77">
        <v>8.8888888888888892E-2</v>
      </c>
      <c r="E46" s="77">
        <v>8.6197183098591548E-2</v>
      </c>
      <c r="F46" s="77">
        <v>8.0736543909348438E-2</v>
      </c>
      <c r="G46" s="77">
        <v>7.9787234042553196E-2</v>
      </c>
      <c r="H46" s="77">
        <v>8.7262872628726298E-2</v>
      </c>
      <c r="I46" s="77">
        <v>0.10054347826086957</v>
      </c>
      <c r="J46" s="77">
        <v>8.59375E-2</v>
      </c>
      <c r="K46" s="77">
        <v>8.4010840108401083E-2</v>
      </c>
      <c r="L46" s="77">
        <v>8.4468664850136238E-2</v>
      </c>
    </row>
    <row r="47" spans="2:22" x14ac:dyDescent="0.2">
      <c r="C47" s="3" t="str">
        <f t="shared" si="6"/>
        <v>Region total mature ewe flock (1000 hd)</v>
      </c>
      <c r="D47" s="76">
        <v>346.5</v>
      </c>
      <c r="E47" s="76">
        <v>355</v>
      </c>
      <c r="F47" s="76">
        <v>353</v>
      </c>
      <c r="G47" s="76">
        <v>376</v>
      </c>
      <c r="H47" s="76">
        <v>369</v>
      </c>
      <c r="I47" s="76">
        <v>368</v>
      </c>
      <c r="J47" s="76">
        <v>384</v>
      </c>
      <c r="K47" s="76">
        <v>369</v>
      </c>
      <c r="L47" s="76">
        <v>367</v>
      </c>
    </row>
    <row r="48" spans="2:22" x14ac:dyDescent="0.2">
      <c r="C48" s="3" t="str">
        <f t="shared" si="6"/>
        <v>Region avg. lambing percent (%)</v>
      </c>
      <c r="D48" s="77">
        <v>1.17</v>
      </c>
      <c r="E48" s="77">
        <v>1.1100000000000001</v>
      </c>
      <c r="F48" s="77">
        <v>1.1499999999999999</v>
      </c>
      <c r="G48" s="77">
        <v>1.1299999999999999</v>
      </c>
      <c r="H48" s="77">
        <v>1.1299999999999999</v>
      </c>
      <c r="I48" s="77">
        <v>1.1100000000000001</v>
      </c>
      <c r="J48" s="77">
        <v>1.0900000000000001</v>
      </c>
      <c r="K48" s="77">
        <v>1.1100000000000001</v>
      </c>
      <c r="L48" s="77">
        <v>1.1100000000000001</v>
      </c>
    </row>
    <row r="49" spans="2:13" x14ac:dyDescent="0.2">
      <c r="B49" t="s">
        <v>75</v>
      </c>
      <c r="C49" s="3" t="str">
        <f t="shared" si="6"/>
        <v>Cull Ewe Price ($/lb)</v>
      </c>
      <c r="D49" s="73">
        <v>0.85189999999999999</v>
      </c>
      <c r="E49" s="79">
        <v>0.99060000000000004</v>
      </c>
      <c r="F49" s="79">
        <v>0.8417</v>
      </c>
      <c r="G49" s="79">
        <v>0.71609999999999996</v>
      </c>
      <c r="H49" s="79">
        <v>0.89870000000000005</v>
      </c>
      <c r="I49" s="73">
        <v>0.94389999999999996</v>
      </c>
      <c r="J49" s="74">
        <v>0.8619</v>
      </c>
      <c r="K49" s="74">
        <v>0.90469999999999995</v>
      </c>
      <c r="L49" s="74">
        <v>0.81630000000000003</v>
      </c>
    </row>
    <row r="50" spans="2:13" x14ac:dyDescent="0.2">
      <c r="B50" t="s">
        <v>77</v>
      </c>
      <c r="C50" s="3" t="str">
        <f t="shared" si="6"/>
        <v>Cull Ram Price ($/lb)</v>
      </c>
      <c r="D50" s="80">
        <v>0.74853658536585366</v>
      </c>
      <c r="E50" s="80">
        <v>0.83170731707317069</v>
      </c>
      <c r="F50" s="80">
        <v>0.65449999999999997</v>
      </c>
      <c r="G50" s="80">
        <v>0.61439999999999995</v>
      </c>
      <c r="H50" s="80">
        <v>0.81869999999999998</v>
      </c>
      <c r="I50" s="80">
        <v>0.92069999999999996</v>
      </c>
      <c r="J50" s="74">
        <v>0.85599999999999998</v>
      </c>
      <c r="K50" s="74">
        <v>0.91190000000000004</v>
      </c>
      <c r="L50" s="74">
        <v>0.91549999999999998</v>
      </c>
    </row>
    <row r="53" spans="2:13" x14ac:dyDescent="0.2">
      <c r="C53" s="10"/>
      <c r="D53" s="16" t="s">
        <v>47</v>
      </c>
      <c r="E53" s="11"/>
      <c r="F53" s="11"/>
      <c r="G53" s="11"/>
      <c r="H53" s="11"/>
      <c r="I53" s="11"/>
      <c r="J53" s="11"/>
      <c r="K53" s="11"/>
      <c r="L53" s="7"/>
      <c r="M53" s="13"/>
    </row>
    <row r="54" spans="2:13" x14ac:dyDescent="0.2">
      <c r="C54" s="12" t="s">
        <v>61</v>
      </c>
      <c r="D54" s="13">
        <v>2010</v>
      </c>
      <c r="E54" s="13">
        <v>2011</v>
      </c>
      <c r="F54" s="13">
        <v>2012</v>
      </c>
      <c r="G54" s="13">
        <v>2013</v>
      </c>
      <c r="H54" s="13">
        <v>2014</v>
      </c>
      <c r="I54" s="13">
        <v>2015</v>
      </c>
      <c r="J54" s="39">
        <v>2016</v>
      </c>
      <c r="K54" s="39">
        <v>2017</v>
      </c>
      <c r="L54" s="40">
        <v>2018</v>
      </c>
      <c r="M54" s="13"/>
    </row>
    <row r="55" spans="2:13" x14ac:dyDescent="0.2">
      <c r="C55" s="57" t="s">
        <v>37</v>
      </c>
      <c r="D55" s="81">
        <v>86.5</v>
      </c>
      <c r="E55" s="81">
        <v>95</v>
      </c>
      <c r="F55" s="81">
        <v>95.5</v>
      </c>
      <c r="G55" s="81">
        <v>85</v>
      </c>
      <c r="H55" s="81">
        <v>83</v>
      </c>
      <c r="I55" s="81">
        <v>92</v>
      </c>
      <c r="J55" s="81">
        <v>90</v>
      </c>
      <c r="K55" s="81">
        <v>84</v>
      </c>
      <c r="L55" s="82">
        <v>84</v>
      </c>
      <c r="M55" s="13"/>
    </row>
    <row r="56" spans="2:13" x14ac:dyDescent="0.2">
      <c r="C56" s="57" t="s">
        <v>39</v>
      </c>
      <c r="D56" s="81">
        <v>57.7</v>
      </c>
      <c r="E56" s="81">
        <v>59.4</v>
      </c>
      <c r="F56" s="81">
        <v>55</v>
      </c>
      <c r="G56" s="81">
        <v>57</v>
      </c>
      <c r="H56" s="81">
        <v>56.3</v>
      </c>
      <c r="I56" s="81">
        <v>52</v>
      </c>
      <c r="J56" s="81">
        <v>49</v>
      </c>
      <c r="K56" s="81">
        <v>49</v>
      </c>
      <c r="L56" s="82">
        <v>49</v>
      </c>
      <c r="M56" s="13"/>
    </row>
    <row r="57" spans="2:13" x14ac:dyDescent="0.2">
      <c r="C57" s="57" t="s">
        <v>41</v>
      </c>
      <c r="D57" s="81">
        <v>55</v>
      </c>
      <c r="E57" s="81">
        <v>55</v>
      </c>
      <c r="F57" s="81">
        <v>50</v>
      </c>
      <c r="G57" s="81">
        <v>53</v>
      </c>
      <c r="H57" s="81">
        <v>48.5</v>
      </c>
      <c r="I57" s="81">
        <v>50</v>
      </c>
      <c r="J57" s="81">
        <v>47</v>
      </c>
      <c r="K57" s="81">
        <v>49</v>
      </c>
      <c r="L57" s="82">
        <v>49</v>
      </c>
      <c r="M57" s="13"/>
    </row>
    <row r="58" spans="2:13" x14ac:dyDescent="0.2">
      <c r="C58" s="57" t="s">
        <v>42</v>
      </c>
      <c r="D58" s="81">
        <v>30.8</v>
      </c>
      <c r="E58" s="81">
        <v>30.6</v>
      </c>
      <c r="F58" s="81">
        <v>28.5</v>
      </c>
      <c r="G58" s="81">
        <v>30</v>
      </c>
      <c r="H58" s="81">
        <v>32.200000000000003</v>
      </c>
      <c r="I58" s="81">
        <v>37</v>
      </c>
      <c r="J58" s="81">
        <v>33</v>
      </c>
      <c r="K58" s="81">
        <v>31</v>
      </c>
      <c r="L58" s="82">
        <v>31</v>
      </c>
      <c r="M58" s="13"/>
    </row>
    <row r="59" spans="2:13" x14ac:dyDescent="0.2">
      <c r="C59" s="12"/>
      <c r="D59" s="13"/>
      <c r="E59" s="13"/>
      <c r="F59" s="13"/>
      <c r="G59" s="13"/>
      <c r="H59" s="13"/>
      <c r="I59" s="13"/>
      <c r="J59" s="13"/>
      <c r="K59" s="13"/>
      <c r="L59" s="8"/>
      <c r="M59" s="13"/>
    </row>
    <row r="60" spans="2:13" x14ac:dyDescent="0.2">
      <c r="C60" s="12" t="s">
        <v>62</v>
      </c>
      <c r="D60" s="13"/>
      <c r="E60" s="13"/>
      <c r="F60" s="13"/>
      <c r="G60" s="13"/>
      <c r="H60" s="13"/>
      <c r="I60" s="13"/>
      <c r="J60" s="13"/>
      <c r="K60" s="13"/>
      <c r="L60" s="8"/>
      <c r="M60" s="13"/>
    </row>
    <row r="61" spans="2:13" x14ac:dyDescent="0.2">
      <c r="C61" s="57" t="s">
        <v>37</v>
      </c>
      <c r="D61" s="81">
        <v>1486</v>
      </c>
      <c r="E61" s="81">
        <v>1442</v>
      </c>
      <c r="F61" s="81">
        <v>1469</v>
      </c>
      <c r="G61" s="81">
        <v>1459</v>
      </c>
      <c r="H61" s="81">
        <v>1423</v>
      </c>
      <c r="I61" s="81">
        <v>1457</v>
      </c>
      <c r="J61" s="81">
        <v>1427</v>
      </c>
      <c r="K61" s="81">
        <v>1402</v>
      </c>
      <c r="L61" s="82">
        <v>1342</v>
      </c>
      <c r="M61" s="59"/>
    </row>
    <row r="62" spans="2:13" x14ac:dyDescent="0.2">
      <c r="C62" s="57" t="s">
        <v>39</v>
      </c>
      <c r="D62" s="81">
        <v>824.5</v>
      </c>
      <c r="E62" s="81">
        <v>761</v>
      </c>
      <c r="F62" s="81">
        <v>787</v>
      </c>
      <c r="G62" s="81">
        <v>758</v>
      </c>
      <c r="H62" s="81">
        <v>730</v>
      </c>
      <c r="I62" s="81">
        <v>725</v>
      </c>
      <c r="J62" s="81">
        <v>726</v>
      </c>
      <c r="K62" s="81">
        <v>710</v>
      </c>
      <c r="L62" s="82">
        <v>708</v>
      </c>
      <c r="M62" s="59"/>
    </row>
    <row r="63" spans="2:13" x14ac:dyDescent="0.2">
      <c r="C63" s="57" t="s">
        <v>41</v>
      </c>
      <c r="D63" s="81">
        <v>678</v>
      </c>
      <c r="E63" s="81">
        <v>657</v>
      </c>
      <c r="F63" s="81">
        <v>556</v>
      </c>
      <c r="G63" s="81">
        <v>542</v>
      </c>
      <c r="H63" s="81">
        <v>568</v>
      </c>
      <c r="I63" s="81">
        <v>560</v>
      </c>
      <c r="J63" s="81">
        <v>568</v>
      </c>
      <c r="K63" s="81">
        <v>564</v>
      </c>
      <c r="L63" s="82">
        <v>588</v>
      </c>
      <c r="M63" s="59"/>
    </row>
    <row r="64" spans="2:13" x14ac:dyDescent="0.2">
      <c r="C64" s="57" t="s">
        <v>42</v>
      </c>
      <c r="D64" s="81">
        <v>346.5</v>
      </c>
      <c r="E64" s="81">
        <v>355</v>
      </c>
      <c r="F64" s="81">
        <v>353</v>
      </c>
      <c r="G64" s="81">
        <v>376</v>
      </c>
      <c r="H64" s="81">
        <v>369</v>
      </c>
      <c r="I64" s="81">
        <v>368</v>
      </c>
      <c r="J64" s="81">
        <v>384</v>
      </c>
      <c r="K64" s="81">
        <v>369</v>
      </c>
      <c r="L64" s="82">
        <v>367</v>
      </c>
      <c r="M64" s="59"/>
    </row>
    <row r="65" spans="3:17" x14ac:dyDescent="0.2">
      <c r="C65" s="12"/>
      <c r="D65" s="13"/>
      <c r="E65" s="13"/>
      <c r="F65" s="13"/>
      <c r="G65" s="13"/>
      <c r="H65" s="13"/>
      <c r="I65" s="13"/>
      <c r="J65" s="13"/>
      <c r="K65" s="13"/>
      <c r="L65" s="8"/>
      <c r="M65" s="13"/>
    </row>
    <row r="66" spans="3:17" x14ac:dyDescent="0.2">
      <c r="C66" s="12" t="s">
        <v>48</v>
      </c>
      <c r="D66" s="13"/>
      <c r="E66" s="13"/>
      <c r="F66" s="13"/>
      <c r="G66" s="13"/>
      <c r="H66" s="13"/>
      <c r="I66" s="13"/>
      <c r="J66" s="13"/>
      <c r="K66" s="13"/>
      <c r="L66" s="8"/>
      <c r="M66" s="13"/>
    </row>
    <row r="67" spans="3:17" x14ac:dyDescent="0.2">
      <c r="C67" s="57" t="s">
        <v>37</v>
      </c>
      <c r="D67" s="83">
        <v>5.8209959623149392E-2</v>
      </c>
      <c r="E67" s="83">
        <v>6.5880721220527044E-2</v>
      </c>
      <c r="F67" s="83">
        <v>6.5010211027910145E-2</v>
      </c>
      <c r="G67" s="83">
        <v>5.8259081562714185E-2</v>
      </c>
      <c r="H67" s="83">
        <v>5.8327477160927621E-2</v>
      </c>
      <c r="I67" s="83">
        <v>6.3143445435827047E-2</v>
      </c>
      <c r="J67" s="83">
        <v>6.3069376313945338E-2</v>
      </c>
      <c r="K67" s="83">
        <v>5.9914407988587728E-2</v>
      </c>
      <c r="L67" s="84">
        <v>6.259314456035768E-2</v>
      </c>
      <c r="M67" s="13"/>
    </row>
    <row r="68" spans="3:17" x14ac:dyDescent="0.2">
      <c r="C68" s="57" t="s">
        <v>39</v>
      </c>
      <c r="D68" s="83">
        <v>6.9981807155852033E-2</v>
      </c>
      <c r="E68" s="83">
        <v>7.8055190538764779E-2</v>
      </c>
      <c r="F68" s="83">
        <v>6.9885641677255403E-2</v>
      </c>
      <c r="G68" s="83">
        <v>7.5197889182058053E-2</v>
      </c>
      <c r="H68" s="83">
        <v>7.7123287671232874E-2</v>
      </c>
      <c r="I68" s="83">
        <v>7.1724137931034479E-2</v>
      </c>
      <c r="J68" s="83">
        <v>6.7493112947658404E-2</v>
      </c>
      <c r="K68" s="83">
        <v>6.9014084507042259E-2</v>
      </c>
      <c r="L68" s="84">
        <v>6.9209039548022599E-2</v>
      </c>
      <c r="M68" s="13"/>
    </row>
    <row r="69" spans="3:17" x14ac:dyDescent="0.2">
      <c r="C69" s="57" t="s">
        <v>41</v>
      </c>
      <c r="D69" s="83">
        <v>8.1120943952802366E-2</v>
      </c>
      <c r="E69" s="83">
        <v>8.3713850837138504E-2</v>
      </c>
      <c r="F69" s="83">
        <v>8.9928057553956831E-2</v>
      </c>
      <c r="G69" s="83">
        <v>9.7785977859778592E-2</v>
      </c>
      <c r="H69" s="83">
        <v>8.5387323943661969E-2</v>
      </c>
      <c r="I69" s="83">
        <v>8.9285714285714288E-2</v>
      </c>
      <c r="J69" s="83">
        <v>8.2746478873239437E-2</v>
      </c>
      <c r="K69" s="83">
        <v>8.6879432624113476E-2</v>
      </c>
      <c r="L69" s="84">
        <v>8.3333333333333329E-2</v>
      </c>
      <c r="M69" s="13"/>
    </row>
    <row r="70" spans="3:17" x14ac:dyDescent="0.2">
      <c r="C70" s="58" t="s">
        <v>42</v>
      </c>
      <c r="D70" s="85">
        <v>8.8888888888888892E-2</v>
      </c>
      <c r="E70" s="85">
        <v>8.6197183098591548E-2</v>
      </c>
      <c r="F70" s="85">
        <v>8.0736543909348438E-2</v>
      </c>
      <c r="G70" s="85">
        <v>7.9787234042553196E-2</v>
      </c>
      <c r="H70" s="85">
        <v>8.7262872628726298E-2</v>
      </c>
      <c r="I70" s="85">
        <v>0.10054347826086957</v>
      </c>
      <c r="J70" s="85">
        <v>8.59375E-2</v>
      </c>
      <c r="K70" s="85">
        <v>8.4010840108401083E-2</v>
      </c>
      <c r="L70" s="86">
        <v>8.4468664850136238E-2</v>
      </c>
      <c r="M70" s="13"/>
    </row>
    <row r="74" spans="3:17" x14ac:dyDescent="0.2">
      <c r="C74" s="67" t="s">
        <v>38</v>
      </c>
      <c r="D74" s="68"/>
      <c r="E74" s="11"/>
      <c r="F74" s="7"/>
      <c r="Q74" t="s">
        <v>63</v>
      </c>
    </row>
    <row r="75" spans="3:17" x14ac:dyDescent="0.2">
      <c r="C75" s="69" t="s">
        <v>57</v>
      </c>
      <c r="D75" s="70"/>
      <c r="E75" s="87">
        <v>75</v>
      </c>
      <c r="F75" s="23"/>
    </row>
    <row r="76" spans="3:17" x14ac:dyDescent="0.2">
      <c r="C76" s="71" t="s">
        <v>58</v>
      </c>
      <c r="D76" s="72"/>
      <c r="E76" s="81">
        <v>170</v>
      </c>
      <c r="F76" s="8"/>
    </row>
    <row r="77" spans="3:17" x14ac:dyDescent="0.2">
      <c r="C77" s="71" t="s">
        <v>59</v>
      </c>
      <c r="D77" s="72"/>
      <c r="E77" s="81">
        <v>225</v>
      </c>
      <c r="F77" s="8"/>
    </row>
    <row r="78" spans="3:17" x14ac:dyDescent="0.2">
      <c r="C78" s="65" t="s">
        <v>60</v>
      </c>
      <c r="D78" s="66"/>
      <c r="E78" s="88">
        <v>8</v>
      </c>
      <c r="F78" s="15"/>
    </row>
  </sheetData>
  <mergeCells count="5">
    <mergeCell ref="C78:D78"/>
    <mergeCell ref="C74:D74"/>
    <mergeCell ref="C75:D75"/>
    <mergeCell ref="C76:D76"/>
    <mergeCell ref="C77:D7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zoomScale="80" zoomScaleNormal="80" zoomScaleSheetLayoutView="50" workbookViewId="0">
      <pane xSplit="2" ySplit="3" topLeftCell="C4" activePane="bottomRight" state="frozen"/>
      <selection pane="topRight" activeCell="C1" sqref="C1"/>
      <selection pane="bottomLeft" activeCell="A4" sqref="A4"/>
      <selection pane="bottomRight" activeCell="C5" sqref="C5"/>
    </sheetView>
  </sheetViews>
  <sheetFormatPr defaultRowHeight="12.75" x14ac:dyDescent="0.2"/>
  <cols>
    <col min="2" max="2" width="28.42578125" bestFit="1" customWidth="1"/>
  </cols>
  <sheetData>
    <row r="1" spans="1:15" ht="15" x14ac:dyDescent="0.25">
      <c r="C1" s="61" t="s">
        <v>43</v>
      </c>
      <c r="D1" s="62"/>
      <c r="E1" s="62"/>
      <c r="F1" s="62"/>
      <c r="G1" s="62"/>
      <c r="H1" s="62"/>
      <c r="I1" s="62"/>
      <c r="J1" s="62"/>
      <c r="K1" s="62"/>
    </row>
    <row r="2" spans="1:15" ht="15" x14ac:dyDescent="0.25">
      <c r="A2" s="11"/>
      <c r="B2" s="7"/>
      <c r="C2" s="5">
        <v>2010</v>
      </c>
      <c r="D2" s="5">
        <v>2011</v>
      </c>
      <c r="E2" s="5">
        <v>2012</v>
      </c>
      <c r="F2" s="5">
        <v>2013</v>
      </c>
      <c r="G2" s="5">
        <v>2014</v>
      </c>
      <c r="H2" s="5">
        <v>2015</v>
      </c>
      <c r="I2" s="5">
        <v>2016</v>
      </c>
      <c r="J2" s="5">
        <v>2017</v>
      </c>
      <c r="K2" s="5">
        <v>2018</v>
      </c>
    </row>
    <row r="3" spans="1:15" ht="15" x14ac:dyDescent="0.25">
      <c r="A3" s="26"/>
      <c r="B3" s="27"/>
      <c r="C3" s="6" t="s">
        <v>37</v>
      </c>
      <c r="D3" s="6" t="s">
        <v>37</v>
      </c>
      <c r="E3" s="6" t="s">
        <v>37</v>
      </c>
      <c r="F3" s="6" t="s">
        <v>37</v>
      </c>
      <c r="G3" s="6" t="s">
        <v>37</v>
      </c>
      <c r="H3" s="6" t="s">
        <v>37</v>
      </c>
      <c r="I3" s="6" t="s">
        <v>37</v>
      </c>
      <c r="J3" s="6" t="s">
        <v>37</v>
      </c>
      <c r="K3" s="6" t="s">
        <v>37</v>
      </c>
    </row>
    <row r="4" spans="1:15" x14ac:dyDescent="0.2">
      <c r="A4" s="11"/>
      <c r="B4" s="14" t="str">
        <f>National!B4</f>
        <v>GROSS RECEIPTS</v>
      </c>
      <c r="H4" s="11"/>
      <c r="I4" s="13"/>
    </row>
    <row r="5" spans="1:15" x14ac:dyDescent="0.2">
      <c r="B5" s="8" t="str">
        <f>National!B5</f>
        <v>Lambs</v>
      </c>
      <c r="C5" s="17">
        <f>(((Inputs!D9*Inputs!D15)-(Inputs!D9*Inputs!D67)-(Inputs!D9*Inputs!D12))*Inputs!$E$75*Inputs!D3)/Inputs!D9</f>
        <v>94.209603133316634</v>
      </c>
      <c r="D5" s="17">
        <f>(((Inputs!E9*Inputs!E15)-(Inputs!E9*Inputs!E67)-(Inputs!E9*Inputs!E12))*Inputs!$E$75*Inputs!E3)/Inputs!E9</f>
        <v>142.52120040671161</v>
      </c>
      <c r="E5" s="17">
        <f>(((Inputs!F9*Inputs!F15)-(Inputs!F9*Inputs!F67)-(Inputs!F9*Inputs!F12))*Inputs!$E$75*Inputs!F3)/Inputs!F9</f>
        <v>96.112580145772938</v>
      </c>
      <c r="F5" s="17">
        <f>(((Inputs!G9*Inputs!G15)-(Inputs!G9*Inputs!G67)-(Inputs!G9*Inputs!G12))*Inputs!$E$75*Inputs!G3)/Inputs!G9</f>
        <v>90.678972590648343</v>
      </c>
      <c r="G5" s="17">
        <f>(((Inputs!H9*Inputs!H15)-(Inputs!H9*Inputs!H67)-(Inputs!H9*Inputs!H12))*Inputs!$E$75*Inputs!H3)/Inputs!H9</f>
        <v>136.39191100078591</v>
      </c>
      <c r="H5" s="17">
        <f>(((Inputs!I9*Inputs!I15)-(Inputs!I9*Inputs!I67)-(Inputs!I9*Inputs!I12))*Inputs!$E$75*Inputs!I3)/Inputs!I9</f>
        <v>119.75707417140266</v>
      </c>
      <c r="I5" s="17">
        <f>(((Inputs!J9*Inputs!J15)-(Inputs!J9*Inputs!J67)-(Inputs!J9*Inputs!J12))*Inputs!$E$75*Inputs!J3)/Inputs!J9</f>
        <v>114.73042205676246</v>
      </c>
      <c r="J5" s="17">
        <f>(((Inputs!K9*Inputs!K15)-(Inputs!K9*Inputs!K67)-(Inputs!K9*Inputs!K12))*Inputs!$E$75*Inputs!K3)/Inputs!K9</f>
        <v>115.63837082738945</v>
      </c>
      <c r="K5" s="17">
        <f>(((Inputs!L9*Inputs!L15)-(Inputs!L9*Inputs!L67)-(Inputs!L9*Inputs!L12))*Inputs!$E$75*Inputs!L3)/Inputs!L9</f>
        <v>113.39535581222057</v>
      </c>
    </row>
    <row r="6" spans="1:15" x14ac:dyDescent="0.2">
      <c r="B6" s="8" t="str">
        <f>National!B6</f>
        <v>Cull ewes</v>
      </c>
      <c r="C6" s="17">
        <f>(Inputs!D9*Inputs!D12*Inputs!$E$76*Inputs!D16)/Inputs!D9</f>
        <v>13.653975000000001</v>
      </c>
      <c r="D6" s="17">
        <f>(Inputs!E9*Inputs!E12*Inputs!$E$76*Inputs!E16)/Inputs!E9</f>
        <v>16.771349999999998</v>
      </c>
      <c r="E6" s="17">
        <f>(Inputs!F9*Inputs!F12*Inputs!$E$76*Inputs!F16)/Inputs!F9</f>
        <v>13.71645</v>
      </c>
      <c r="F6" s="17">
        <f>(Inputs!G9*Inputs!G12*Inputs!$E$76*Inputs!G16)/Inputs!G9</f>
        <v>10.254825</v>
      </c>
      <c r="G6" s="17">
        <f>(Inputs!H9*Inputs!H12*Inputs!$E$76*Inputs!H16)/Inputs!H9</f>
        <v>15.103650000000002</v>
      </c>
      <c r="H6" s="17">
        <f>(Inputs!I9*Inputs!I12*Inputs!$E$76*Inputs!I16)/Inputs!I9</f>
        <v>17.89845</v>
      </c>
      <c r="I6" s="17">
        <f>(Inputs!J9*Inputs!J12*Inputs!$E$76*Inputs!J16)/Inputs!J9</f>
        <v>18.186599999999999</v>
      </c>
      <c r="J6" s="17">
        <f>(Inputs!K9*Inputs!K12*Inputs!$E$76*Inputs!K16)/Inputs!K9</f>
        <v>17.753100000000003</v>
      </c>
      <c r="K6" s="17">
        <f>(Inputs!L9*Inputs!L12*Inputs!$E$76*Inputs!L16)/Inputs!L9</f>
        <v>16.284299999999998</v>
      </c>
    </row>
    <row r="7" spans="1:15" x14ac:dyDescent="0.2">
      <c r="B7" s="8" t="str">
        <f>National!B7</f>
        <v>Cull rams</v>
      </c>
      <c r="C7" s="2">
        <f>((Inputs!D10*Inputs!D11)*Inputs!$E$77*Inputs!D17)/Inputs!D9</f>
        <v>0.68031562499999998</v>
      </c>
      <c r="D7" s="2">
        <f>((Inputs!E10*Inputs!E11)*Inputs!$E$77*Inputs!E17)/Inputs!E9</f>
        <v>0.70485693749999989</v>
      </c>
      <c r="E7" s="2">
        <f>((Inputs!F10*Inputs!F11)*Inputs!$E$77*Inputs!F17)/Inputs!F9</f>
        <v>0.66523781250000014</v>
      </c>
      <c r="F7" s="2">
        <f>((Inputs!G10*Inputs!G11)*Inputs!$E$77*Inputs!G17)/Inputs!G9</f>
        <v>0.508858453125</v>
      </c>
      <c r="G7" s="2">
        <f>((Inputs!H10*Inputs!H11)*Inputs!$E$77*Inputs!H17)/Inputs!H9</f>
        <v>0.59483995312499993</v>
      </c>
      <c r="H7" s="2">
        <f>((Inputs!I10*Inputs!I11)*Inputs!$E$77*Inputs!I17)/Inputs!I9</f>
        <v>0.77061754687499995</v>
      </c>
      <c r="I7" s="2">
        <f>((Inputs!J10*Inputs!J11)*Inputs!$E$77*Inputs!J17)/Inputs!J9</f>
        <v>0.71892562500000001</v>
      </c>
      <c r="J7" s="2">
        <f>((Inputs!K10*Inputs!K11)*Inputs!$E$77*Inputs!K17)/Inputs!K9</f>
        <v>0.70968150000000008</v>
      </c>
      <c r="K7" s="2">
        <f>((Inputs!L10*Inputs!L11)*Inputs!$E$77*Inputs!L17)/Inputs!L9</f>
        <v>0.68807474999999996</v>
      </c>
    </row>
    <row r="8" spans="1:15" x14ac:dyDescent="0.2">
      <c r="B8" s="8" t="str">
        <f>National!B8</f>
        <v>Wool</v>
      </c>
      <c r="C8" s="17">
        <f>((Inputs!D9+Inputs!D10)*Inputs!$E$78*Inputs!D4)/Inputs!D9</f>
        <v>9.5035999999999987</v>
      </c>
      <c r="D8" s="17">
        <f>((Inputs!E9+Inputs!E10)*Inputs!$E$78*Inputs!E4)/Inputs!E9</f>
        <v>13.800879999999999</v>
      </c>
      <c r="E8" s="17">
        <f>((Inputs!F9+Inputs!F10)*Inputs!$E$78*Inputs!F4)/Inputs!F9</f>
        <v>12.56128</v>
      </c>
      <c r="F8" s="17">
        <f>((Inputs!G9+Inputs!G10)*Inputs!$E$78*Inputs!G4)/Inputs!G9</f>
        <v>11.982799999999999</v>
      </c>
      <c r="G8" s="17">
        <f>((Inputs!H9+Inputs!H10)*Inputs!$E$78*Inputs!H4)/Inputs!H9</f>
        <v>12.065440000000001</v>
      </c>
      <c r="H8" s="17">
        <f>((Inputs!I9+Inputs!I10)*Inputs!$E$78*Inputs!I4)/Inputs!I9</f>
        <v>11.982799999999999</v>
      </c>
      <c r="I8" s="17">
        <f>((Inputs!J9+Inputs!J10)*Inputs!$E$78*Inputs!J4)/Inputs!J9</f>
        <v>11.982799999999999</v>
      </c>
      <c r="J8" s="17">
        <f>((Inputs!K9+Inputs!K10)*Inputs!$E$78*Inputs!K4)/Inputs!K9</f>
        <v>12.23072</v>
      </c>
      <c r="K8" s="17">
        <f>((Inputs!L9+Inputs!L10)*Inputs!$E$78*Inputs!L4)/Inputs!L9</f>
        <v>14.462</v>
      </c>
    </row>
    <row r="9" spans="1:15" x14ac:dyDescent="0.2">
      <c r="B9" s="8"/>
      <c r="H9" s="13"/>
      <c r="I9" s="13"/>
    </row>
    <row r="10" spans="1:15" x14ac:dyDescent="0.2">
      <c r="A10" s="11"/>
      <c r="B10" s="14" t="str">
        <f>National!B10</f>
        <v>TOTAL RECIEPTS</v>
      </c>
      <c r="C10" s="20">
        <f t="shared" ref="C10:K10" si="0">SUM(C5:C8)</f>
        <v>118.04749375831665</v>
      </c>
      <c r="D10" s="20">
        <f t="shared" si="0"/>
        <v>173.79828734421162</v>
      </c>
      <c r="E10" s="20">
        <f t="shared" si="0"/>
        <v>123.05554795827292</v>
      </c>
      <c r="F10" s="20">
        <f t="shared" si="0"/>
        <v>113.42545604377334</v>
      </c>
      <c r="G10" s="20">
        <f t="shared" si="0"/>
        <v>164.15584095391091</v>
      </c>
      <c r="H10" s="20">
        <f t="shared" si="0"/>
        <v>150.40894171827767</v>
      </c>
      <c r="I10" s="20">
        <f t="shared" si="0"/>
        <v>145.61874768176244</v>
      </c>
      <c r="J10" s="20">
        <f t="shared" si="0"/>
        <v>146.33187232738945</v>
      </c>
      <c r="K10" s="20">
        <f t="shared" si="0"/>
        <v>144.82973056222056</v>
      </c>
    </row>
    <row r="11" spans="1:15" x14ac:dyDescent="0.2">
      <c r="B11" s="8"/>
      <c r="H11" s="13"/>
      <c r="I11" s="13"/>
    </row>
    <row r="12" spans="1:15" x14ac:dyDescent="0.2">
      <c r="A12" s="11"/>
      <c r="B12" s="14" t="str">
        <f>National!B12</f>
        <v>VARIABLE COSTS</v>
      </c>
      <c r="C12" s="11"/>
      <c r="D12" s="11"/>
      <c r="E12" s="11"/>
      <c r="F12" s="11"/>
      <c r="G12" s="11"/>
      <c r="H12" s="11"/>
      <c r="I12" s="11"/>
      <c r="J12" s="11"/>
      <c r="K12" s="11"/>
    </row>
    <row r="13" spans="1:15" x14ac:dyDescent="0.2">
      <c r="B13" s="8" t="str">
        <f>National!B13</f>
        <v>Pasture</v>
      </c>
      <c r="C13" s="2">
        <f>$H13*Inputs!D$5</f>
        <v>10.97560975609756</v>
      </c>
      <c r="D13" s="2">
        <f>$H13*Inputs!E$5</f>
        <v>12.195121951219512</v>
      </c>
      <c r="E13" s="2">
        <f>$H13*Inputs!F$5</f>
        <v>12.731707317073171</v>
      </c>
      <c r="F13" s="2">
        <f>$H13*Inputs!G$5</f>
        <v>12.963414634146341</v>
      </c>
      <c r="G13" s="2">
        <f>$H13*Inputs!H$5</f>
        <v>13.658536585365852</v>
      </c>
      <c r="H13" s="17">
        <v>13.5</v>
      </c>
      <c r="I13" s="2">
        <v>14.74</v>
      </c>
      <c r="J13" s="2">
        <v>15.98</v>
      </c>
      <c r="K13" s="2">
        <v>17.22</v>
      </c>
    </row>
    <row r="14" spans="1:15" x14ac:dyDescent="0.2">
      <c r="B14" s="8" t="str">
        <f>National!B14</f>
        <v>Federal Range</v>
      </c>
      <c r="C14" s="17">
        <v>2.0299999999999998</v>
      </c>
      <c r="D14" s="17">
        <v>2.0299999999999998</v>
      </c>
      <c r="E14" s="17">
        <v>2.0299999999999998</v>
      </c>
      <c r="F14" s="17">
        <v>2.0299999999999998</v>
      </c>
      <c r="G14" s="17">
        <v>2.0299999999999998</v>
      </c>
      <c r="H14" s="17">
        <v>2.0299999999999998</v>
      </c>
      <c r="I14" s="17">
        <v>2.0299999999999998</v>
      </c>
      <c r="J14" s="17">
        <v>2.0299999999999998</v>
      </c>
      <c r="K14" s="2">
        <v>2.12</v>
      </c>
      <c r="O14" s="2"/>
    </row>
    <row r="15" spans="1:15" x14ac:dyDescent="0.2">
      <c r="B15" s="8" t="str">
        <f>National!B15</f>
        <v>Hay</v>
      </c>
      <c r="C15" s="2">
        <f>$H15*Inputs!D$5</f>
        <v>5.8699186991869912</v>
      </c>
      <c r="D15" s="2">
        <f>$H15*Inputs!E$5</f>
        <v>6.5221318879855463</v>
      </c>
      <c r="E15" s="2">
        <f>$H15*Inputs!F$5</f>
        <v>6.8091056910569101</v>
      </c>
      <c r="F15" s="2">
        <f>$H15*Inputs!G$5</f>
        <v>6.9330261969286351</v>
      </c>
      <c r="G15" s="2">
        <f>$H15*Inputs!H$5</f>
        <v>7.3047877145438109</v>
      </c>
      <c r="H15" s="17">
        <v>7.22</v>
      </c>
      <c r="I15" s="2">
        <f>$H15*Inputs!J$5</f>
        <v>6.9069376693766937</v>
      </c>
      <c r="J15" s="2">
        <f>$H15*Inputs!K$5</f>
        <v>6.952592592592592</v>
      </c>
      <c r="K15" s="2">
        <v>7.6</v>
      </c>
    </row>
    <row r="16" spans="1:15" x14ac:dyDescent="0.2">
      <c r="B16" s="8" t="str">
        <f>National!B16</f>
        <v>PRF Rainfall Insurance</v>
      </c>
      <c r="C16" s="2">
        <f>$H16*Inputs!D$5</f>
        <v>0</v>
      </c>
      <c r="D16" s="2">
        <f>$H16*Inputs!E$5</f>
        <v>0</v>
      </c>
      <c r="E16" s="2">
        <f>$H16*Inputs!F$5</f>
        <v>0</v>
      </c>
      <c r="F16" s="2">
        <f>$H16*Inputs!G$5</f>
        <v>0</v>
      </c>
      <c r="G16" s="2">
        <f>$H16*Inputs!H$5</f>
        <v>0</v>
      </c>
      <c r="H16" s="17">
        <v>0</v>
      </c>
      <c r="I16" s="2">
        <f>$H16*Inputs!J$5</f>
        <v>0</v>
      </c>
      <c r="J16" s="2">
        <f>$H16*Inputs!K$5</f>
        <v>0</v>
      </c>
      <c r="K16" s="2">
        <f>$H16*Inputs!L$5</f>
        <v>0</v>
      </c>
    </row>
    <row r="17" spans="2:11" x14ac:dyDescent="0.2">
      <c r="B17" s="8" t="str">
        <f>National!B17</f>
        <v>Feed Grain</v>
      </c>
      <c r="C17" s="2">
        <f>$H17*Inputs!D$5</f>
        <v>1.2276422764227641</v>
      </c>
      <c r="D17" s="2">
        <f>$H17*Inputs!E$5</f>
        <v>1.3640469738030714</v>
      </c>
      <c r="E17" s="2">
        <f>$H17*Inputs!F$5</f>
        <v>1.4240650406504065</v>
      </c>
      <c r="F17" s="2">
        <f>$H17*Inputs!G$5</f>
        <v>1.4499819331526647</v>
      </c>
      <c r="G17" s="2">
        <f>$H17*Inputs!H$5</f>
        <v>1.5277326106594398</v>
      </c>
      <c r="H17" s="17">
        <v>1.51</v>
      </c>
      <c r="I17" s="2">
        <f>$H17*Inputs!J$5</f>
        <v>1.4445257452574525</v>
      </c>
      <c r="J17" s="2">
        <f>$H17*Inputs!K$5</f>
        <v>1.4540740740740741</v>
      </c>
      <c r="K17" s="2">
        <v>1.51</v>
      </c>
    </row>
    <row r="18" spans="2:11" x14ac:dyDescent="0.2">
      <c r="B18" s="8" t="str">
        <f>National!B18</f>
        <v>Salt &amp; Mineral</v>
      </c>
      <c r="C18" s="2">
        <f>$H18*Inputs!D$5</f>
        <v>0.48780487804878048</v>
      </c>
      <c r="D18" s="2">
        <f>$H18*Inputs!E$5</f>
        <v>0.54200542005420049</v>
      </c>
      <c r="E18" s="2">
        <f>$H18*Inputs!F$5</f>
        <v>0.56585365853658531</v>
      </c>
      <c r="F18" s="2">
        <f>$H18*Inputs!G$5</f>
        <v>0.57615176151761516</v>
      </c>
      <c r="G18" s="2">
        <f>$H18*Inputs!H$5</f>
        <v>0.60704607046070447</v>
      </c>
      <c r="H18" s="17">
        <v>0.6</v>
      </c>
      <c r="I18" s="2">
        <f>$H18*Inputs!J$5</f>
        <v>0.57398373983739837</v>
      </c>
      <c r="J18" s="2">
        <f>$H18*Inputs!K$5</f>
        <v>0.57777777777777772</v>
      </c>
      <c r="K18" s="2">
        <v>0.6</v>
      </c>
    </row>
    <row r="19" spans="2:11" x14ac:dyDescent="0.2">
      <c r="B19" s="8" t="str">
        <f>National!B19</f>
        <v>Vet &amp; Medicine</v>
      </c>
      <c r="C19" s="2">
        <f>$H19*Inputs!D$5</f>
        <v>0.51219512195121952</v>
      </c>
      <c r="D19" s="2">
        <f>$H19*Inputs!E$5</f>
        <v>0.56910569105691056</v>
      </c>
      <c r="E19" s="2">
        <f>$H19*Inputs!F$5</f>
        <v>0.59414634146341461</v>
      </c>
      <c r="F19" s="2">
        <f>$H19*Inputs!G$5</f>
        <v>0.60495934959349584</v>
      </c>
      <c r="G19" s="2">
        <f>$H19*Inputs!H$5</f>
        <v>0.63739837398373977</v>
      </c>
      <c r="H19" s="17">
        <v>0.63</v>
      </c>
      <c r="I19" s="2">
        <f>$H19*Inputs!J$5</f>
        <v>0.60268292682926827</v>
      </c>
      <c r="J19" s="2">
        <f>$H19*Inputs!K$5</f>
        <v>0.60666666666666669</v>
      </c>
      <c r="K19" s="2">
        <v>0.81</v>
      </c>
    </row>
    <row r="20" spans="2:11" x14ac:dyDescent="0.2">
      <c r="B20" s="8" t="str">
        <f>National!B20</f>
        <v>Breeding (ram cost per ewe)</v>
      </c>
      <c r="C20" s="2">
        <f>$H20*Inputs!D$5</f>
        <v>4.4715447154471546</v>
      </c>
      <c r="D20" s="2">
        <f>$H20*Inputs!E$5</f>
        <v>4.9683830171635046</v>
      </c>
      <c r="E20" s="2">
        <f>$H20*Inputs!F$5</f>
        <v>5.1869918699186996</v>
      </c>
      <c r="F20" s="2">
        <f>$H20*Inputs!G$5</f>
        <v>5.2813911472448059</v>
      </c>
      <c r="G20" s="2">
        <f>$H20*Inputs!H$5</f>
        <v>5.5645889792231245</v>
      </c>
      <c r="H20" s="17">
        <v>5.5</v>
      </c>
      <c r="I20" s="2">
        <f>$H20*Inputs!J$5</f>
        <v>5.2615176151761514</v>
      </c>
      <c r="J20" s="2">
        <f>$H20*Inputs!K$5</f>
        <v>5.2962962962962958</v>
      </c>
      <c r="K20" s="2">
        <f>$H20*Inputs!L$5</f>
        <v>5.4105691056910574</v>
      </c>
    </row>
    <row r="21" spans="2:11" x14ac:dyDescent="0.2">
      <c r="B21" s="8" t="str">
        <f>National!B21</f>
        <v>Marketing &amp; Hauling</v>
      </c>
      <c r="C21" s="2">
        <f>$H21*Inputs!D$5</f>
        <v>3.4146341463414633</v>
      </c>
      <c r="D21" s="2">
        <f>$H21*Inputs!E$5</f>
        <v>3.7940379403794036</v>
      </c>
      <c r="E21" s="2">
        <f>$H21*Inputs!F$5</f>
        <v>3.960975609756098</v>
      </c>
      <c r="F21" s="2">
        <f>$H21*Inputs!G$5</f>
        <v>4.0330623306233058</v>
      </c>
      <c r="G21" s="2">
        <f>$H21*Inputs!H$5</f>
        <v>4.2493224932249323</v>
      </c>
      <c r="H21" s="17">
        <v>4.2</v>
      </c>
      <c r="I21" s="2">
        <f>$H21*Inputs!J$5</f>
        <v>4.0178861788617883</v>
      </c>
      <c r="J21" s="2">
        <f>$H21*Inputs!K$5</f>
        <v>4.0444444444444443</v>
      </c>
      <c r="K21" s="2">
        <v>4.2</v>
      </c>
    </row>
    <row r="22" spans="2:11" x14ac:dyDescent="0.2">
      <c r="B22" s="8" t="str">
        <f>National!B22</f>
        <v>Fuel, lube, repairs, utilities</v>
      </c>
      <c r="C22" s="2">
        <f>$H22*Inputs!D$5</f>
        <v>8.3902439024390247</v>
      </c>
      <c r="D22" s="2">
        <f>$H22*Inputs!E$5</f>
        <v>9.3224932249322485</v>
      </c>
      <c r="E22" s="2">
        <f>$H22*Inputs!F$5</f>
        <v>9.7326829268292681</v>
      </c>
      <c r="F22" s="2">
        <f>$H22*Inputs!G$5</f>
        <v>9.9098102981029808</v>
      </c>
      <c r="G22" s="2">
        <f>$H22*Inputs!H$5</f>
        <v>10.441192411924119</v>
      </c>
      <c r="H22" s="17">
        <v>10.32</v>
      </c>
      <c r="I22" s="2">
        <f>$H22*Inputs!J$5</f>
        <v>9.8725203252032525</v>
      </c>
      <c r="J22" s="2">
        <f>$H22*Inputs!K$5</f>
        <v>9.9377777777777769</v>
      </c>
      <c r="K22" s="2">
        <v>10.850000000000001</v>
      </c>
    </row>
    <row r="23" spans="2:11" x14ac:dyDescent="0.2">
      <c r="B23" s="8" t="str">
        <f>National!B23</f>
        <v>Shearing ewes</v>
      </c>
      <c r="C23" s="2">
        <f>$H23*Inputs!D$5</f>
        <v>3.089430894308943</v>
      </c>
      <c r="D23" s="2">
        <f>$H23*Inputs!E$5</f>
        <v>3.4327009936766033</v>
      </c>
      <c r="E23" s="2">
        <f>$H23*Inputs!F$5</f>
        <v>3.5837398373983738</v>
      </c>
      <c r="F23" s="2">
        <f>$H23*Inputs!G$5</f>
        <v>3.6489611562782289</v>
      </c>
      <c r="G23" s="2">
        <f>$H23*Inputs!H$5</f>
        <v>3.8446251129177953</v>
      </c>
      <c r="H23" s="17">
        <v>3.8</v>
      </c>
      <c r="I23" s="2">
        <f>$H23*Inputs!J$5</f>
        <v>3.6352303523035228</v>
      </c>
      <c r="J23" s="2">
        <f>$H23*Inputs!K$5</f>
        <v>3.659259259259259</v>
      </c>
      <c r="K23" s="2">
        <v>5</v>
      </c>
    </row>
    <row r="24" spans="2:11" x14ac:dyDescent="0.2">
      <c r="B24" s="8" t="str">
        <f>National!B24</f>
        <v>Shearing rams</v>
      </c>
      <c r="C24" s="2">
        <f>$H24*Inputs!D$5</f>
        <v>0.18699186991869918</v>
      </c>
      <c r="D24" s="2">
        <f>$H24*Inputs!E$5</f>
        <v>0.20776874435411022</v>
      </c>
      <c r="E24" s="2">
        <f>$H24*Inputs!F$5</f>
        <v>0.21691056910569106</v>
      </c>
      <c r="F24" s="2">
        <f>$H24*Inputs!G$5</f>
        <v>0.22085817524841914</v>
      </c>
      <c r="G24" s="2">
        <f>$H24*Inputs!H$5</f>
        <v>0.23270099367660341</v>
      </c>
      <c r="H24" s="17">
        <v>0.23</v>
      </c>
      <c r="I24" s="2">
        <f>$H24*Inputs!J$5</f>
        <v>0.22002710027100272</v>
      </c>
      <c r="J24" s="2">
        <f>$H24*Inputs!K$5</f>
        <v>0.22148148148148147</v>
      </c>
      <c r="K24" s="2">
        <f>$H24*Inputs!L$5</f>
        <v>0.22626016260162604</v>
      </c>
    </row>
    <row r="25" spans="2:11" x14ac:dyDescent="0.2">
      <c r="B25" s="8" t="str">
        <f>National!B25</f>
        <v>Predator Control</v>
      </c>
      <c r="C25" s="2">
        <f>$H25*Inputs!D$5</f>
        <v>0.81300813008130079</v>
      </c>
      <c r="D25" s="2">
        <f>$H25*Inputs!E$5</f>
        <v>0.90334236675700086</v>
      </c>
      <c r="E25" s="2">
        <f>$H25*Inputs!F$5</f>
        <v>0.94308943089430897</v>
      </c>
      <c r="F25" s="2">
        <f>$H25*Inputs!G$5</f>
        <v>0.96025293586269189</v>
      </c>
      <c r="G25" s="2">
        <f>$H25*Inputs!H$5</f>
        <v>1.0117434507678409</v>
      </c>
      <c r="H25" s="17">
        <v>1</v>
      </c>
      <c r="I25" s="2">
        <f>$H25*Inputs!J$5</f>
        <v>0.95663956639566394</v>
      </c>
      <c r="J25" s="2">
        <f>$H25*Inputs!K$5</f>
        <v>0.96296296296296291</v>
      </c>
      <c r="K25" s="2">
        <f>$H25*Inputs!L$5</f>
        <v>0.98373983739837401</v>
      </c>
    </row>
    <row r="26" spans="2:11" x14ac:dyDescent="0.2">
      <c r="B26" s="8" t="str">
        <f>National!B26</f>
        <v>Dog Food</v>
      </c>
      <c r="C26" s="2">
        <f>$H26*Inputs!D$5</f>
        <v>1.6260162601626016</v>
      </c>
      <c r="D26" s="2">
        <f>$H26*Inputs!E$5</f>
        <v>1.8066847335140017</v>
      </c>
      <c r="E26" s="2">
        <f>$H26*Inputs!F$5</f>
        <v>1.8861788617886179</v>
      </c>
      <c r="F26" s="2">
        <f>$H26*Inputs!G$5</f>
        <v>1.9205058717253838</v>
      </c>
      <c r="G26" s="2">
        <f>$H26*Inputs!H$5</f>
        <v>2.0234869015356818</v>
      </c>
      <c r="H26" s="17">
        <v>2</v>
      </c>
      <c r="I26" s="2">
        <f>$H26*Inputs!J$5</f>
        <v>1.9132791327913279</v>
      </c>
      <c r="J26" s="2">
        <f>$H26*Inputs!K$5</f>
        <v>1.9259259259259258</v>
      </c>
      <c r="K26" s="2">
        <v>2.2000000000000002</v>
      </c>
    </row>
    <row r="27" spans="2:11" x14ac:dyDescent="0.2">
      <c r="B27" s="8" t="str">
        <f>National!B27</f>
        <v>ALB Checkoff</v>
      </c>
      <c r="C27" s="17">
        <v>0.55000000000000004</v>
      </c>
      <c r="D27" s="17">
        <v>0.55000000000000004</v>
      </c>
      <c r="E27" s="17">
        <v>0.55000000000000004</v>
      </c>
      <c r="F27" s="17">
        <v>0.55000000000000004</v>
      </c>
      <c r="G27" s="17">
        <v>0.55000000000000004</v>
      </c>
      <c r="H27" s="17">
        <v>0.55000000000000004</v>
      </c>
      <c r="I27" s="17">
        <v>0.55000000000000004</v>
      </c>
      <c r="J27" s="17">
        <v>0.55000000000000004</v>
      </c>
      <c r="K27" s="17">
        <v>0.55000000000000004</v>
      </c>
    </row>
    <row r="28" spans="2:11" x14ac:dyDescent="0.2">
      <c r="B28" s="8" t="str">
        <f>National!B28</f>
        <v>Operator/Family Labor</v>
      </c>
      <c r="C28" s="21">
        <f>$H28*Inputs!D$5</f>
        <v>10.97560975609756</v>
      </c>
      <c r="D28" s="21">
        <f>$H28*Inputs!E$5</f>
        <v>12.195121951219512</v>
      </c>
      <c r="E28" s="21">
        <f>$H28*Inputs!F$5</f>
        <v>12.731707317073171</v>
      </c>
      <c r="F28" s="21">
        <f>$H28*Inputs!G$5</f>
        <v>12.963414634146341</v>
      </c>
      <c r="G28" s="21">
        <f>$H28*Inputs!H$5</f>
        <v>13.658536585365852</v>
      </c>
      <c r="H28" s="17">
        <v>13.5</v>
      </c>
      <c r="I28" s="21">
        <f>$H28*Inputs!J$5</f>
        <v>12.914634146341463</v>
      </c>
      <c r="J28" s="21">
        <f>$H28*Inputs!K$5</f>
        <v>13</v>
      </c>
      <c r="K28" s="21">
        <v>13.5</v>
      </c>
    </row>
    <row r="29" spans="2:11" x14ac:dyDescent="0.2">
      <c r="B29" s="8" t="str">
        <f>National!B29</f>
        <v>Hired Labor</v>
      </c>
      <c r="C29" s="21">
        <v>16.260162601626014</v>
      </c>
      <c r="D29" s="21">
        <v>18.066847335140018</v>
      </c>
      <c r="E29" s="21">
        <v>18.86178861788618</v>
      </c>
      <c r="F29" s="21">
        <v>19.205058717253838</v>
      </c>
      <c r="G29" s="21">
        <v>20.234869015356818</v>
      </c>
      <c r="H29" s="17">
        <v>44</v>
      </c>
      <c r="I29" s="21">
        <v>48.913333333333334</v>
      </c>
      <c r="J29" s="21">
        <v>53.826666666666668</v>
      </c>
      <c r="K29" s="21">
        <v>58.74</v>
      </c>
    </row>
    <row r="30" spans="2:11" x14ac:dyDescent="0.2">
      <c r="B30" s="8" t="str">
        <f>National!B30</f>
        <v>Camp Supplies</v>
      </c>
      <c r="C30" s="21">
        <f>$H30*Inputs!D$5</f>
        <v>4.0650406504065035</v>
      </c>
      <c r="D30" s="21">
        <f>$H30*Inputs!E$5</f>
        <v>4.5167118337850045</v>
      </c>
      <c r="E30" s="21">
        <f>$H30*Inputs!F$5</f>
        <v>4.7154471544715451</v>
      </c>
      <c r="F30" s="21">
        <f>$H30*Inputs!G$5</f>
        <v>4.8012646793134595</v>
      </c>
      <c r="G30" s="21">
        <f>$H30*Inputs!H$5</f>
        <v>5.0587172538392045</v>
      </c>
      <c r="H30" s="17">
        <v>5</v>
      </c>
      <c r="I30" s="21">
        <f>$H30*Inputs!J$5</f>
        <v>4.7831978319783195</v>
      </c>
      <c r="J30" s="21">
        <f>$H30*Inputs!K$5</f>
        <v>4.8148148148148149</v>
      </c>
      <c r="K30" s="21">
        <v>5.55</v>
      </c>
    </row>
    <row r="31" spans="2:11" x14ac:dyDescent="0.2">
      <c r="B31" s="8" t="str">
        <f>National!B31</f>
        <v>Housing Improvement &amp; Repair</v>
      </c>
      <c r="C31" s="21">
        <f>$H31*Inputs!D$5</f>
        <v>0.58536585365853655</v>
      </c>
      <c r="D31" s="21">
        <f>$H31*Inputs!E$5</f>
        <v>0.65040650406504064</v>
      </c>
      <c r="E31" s="21">
        <f>$H31*Inputs!F$5</f>
        <v>0.67902439024390238</v>
      </c>
      <c r="F31" s="21">
        <f>$H31*Inputs!G$5</f>
        <v>0.69138211382113812</v>
      </c>
      <c r="G31" s="21">
        <f>$H31*Inputs!H$5</f>
        <v>0.72845528455284536</v>
      </c>
      <c r="H31" s="17">
        <v>0.72</v>
      </c>
      <c r="I31" s="21">
        <f>$H31*Inputs!J$5</f>
        <v>0.68878048780487799</v>
      </c>
      <c r="J31" s="21">
        <f>$H31*Inputs!K$5</f>
        <v>0.69333333333333325</v>
      </c>
      <c r="K31" s="21">
        <f>$H31*Inputs!L$5</f>
        <v>0.70829268292682923</v>
      </c>
    </row>
    <row r="32" spans="2:11" x14ac:dyDescent="0.2">
      <c r="B32" s="8" t="str">
        <f>National!B32</f>
        <v>Interest on Operating Capital</v>
      </c>
      <c r="C32" s="21">
        <f>$H32*Inputs!D$5</f>
        <v>0.85365853658536583</v>
      </c>
      <c r="D32" s="21">
        <f>$H32*Inputs!E$5</f>
        <v>0.94850948509485089</v>
      </c>
      <c r="E32" s="21">
        <f>$H32*Inputs!F$5</f>
        <v>0.99024390243902449</v>
      </c>
      <c r="F32" s="21">
        <f>$H32*Inputs!G$5</f>
        <v>1.0082655826558264</v>
      </c>
      <c r="G32" s="21">
        <f>$H32*Inputs!H$5</f>
        <v>1.0623306233062331</v>
      </c>
      <c r="H32" s="17">
        <v>1.05</v>
      </c>
      <c r="I32" s="21">
        <f>$H32*Inputs!J$5</f>
        <v>1.0044715447154471</v>
      </c>
      <c r="J32" s="21">
        <f>$H32*Inputs!K$5</f>
        <v>1.0111111111111111</v>
      </c>
      <c r="K32" s="21">
        <f>$H32*Inputs!L$5</f>
        <v>1.0329268292682927</v>
      </c>
    </row>
    <row r="33" spans="1:11" x14ac:dyDescent="0.2">
      <c r="B33" s="8"/>
      <c r="H33" s="13"/>
      <c r="I33" s="13"/>
    </row>
    <row r="34" spans="1:11" x14ac:dyDescent="0.2">
      <c r="A34" s="11"/>
      <c r="B34" s="14" t="str">
        <f>National!B34</f>
        <v>TOTAL VARIABLE COSTS</v>
      </c>
      <c r="C34" s="20">
        <f t="shared" ref="C34:H34" si="1">SUM(C13:C32)</f>
        <v>76.384878048780479</v>
      </c>
      <c r="D34" s="20">
        <f t="shared" si="1"/>
        <v>84.58542005420054</v>
      </c>
      <c r="E34" s="20">
        <f t="shared" si="1"/>
        <v>88.19365853658536</v>
      </c>
      <c r="F34" s="20">
        <f t="shared" si="1"/>
        <v>89.751761517615151</v>
      </c>
      <c r="G34" s="20">
        <f t="shared" si="1"/>
        <v>94.426070460704608</v>
      </c>
      <c r="H34" s="20">
        <f t="shared" si="1"/>
        <v>117.36</v>
      </c>
      <c r="I34" s="20">
        <f>SUM(I13:I32)</f>
        <v>121.02964769647694</v>
      </c>
      <c r="J34" s="20">
        <f>SUM(J13:J32)</f>
        <v>127.54518518518516</v>
      </c>
      <c r="K34" s="20">
        <f>SUM(K13:K32)</f>
        <v>138.81178861788621</v>
      </c>
    </row>
    <row r="35" spans="1:11" x14ac:dyDescent="0.2">
      <c r="B35" s="8"/>
      <c r="H35" s="13"/>
      <c r="I35" s="13"/>
      <c r="J35" s="13"/>
      <c r="K35" s="13"/>
    </row>
    <row r="36" spans="1:11" x14ac:dyDescent="0.2">
      <c r="A36" s="11"/>
      <c r="B36" s="14" t="str">
        <f>National!B36</f>
        <v>FIXED COSTS</v>
      </c>
      <c r="C36" s="11"/>
      <c r="D36" s="11"/>
      <c r="E36" s="11"/>
      <c r="F36" s="11"/>
      <c r="G36" s="11"/>
      <c r="H36" s="11"/>
      <c r="I36" s="11"/>
      <c r="J36" s="11"/>
      <c r="K36" s="11"/>
    </row>
    <row r="37" spans="1:11" x14ac:dyDescent="0.2">
      <c r="B37" s="22" t="str">
        <f>National!B37</f>
        <v>Capital Recovery</v>
      </c>
      <c r="H37" s="13"/>
      <c r="I37" s="13"/>
      <c r="J37" s="13"/>
      <c r="K37" s="13"/>
    </row>
    <row r="38" spans="1:11" x14ac:dyDescent="0.2">
      <c r="B38" s="8" t="str">
        <f>National!B38</f>
        <v>Housing &amp; Improvement</v>
      </c>
      <c r="C38" s="2">
        <f>$H38*Inputs!D$5</f>
        <v>0.81300813008130079</v>
      </c>
      <c r="D38" s="2">
        <f>$H38*Inputs!E$5</f>
        <v>0.90334236675700086</v>
      </c>
      <c r="E38" s="2">
        <f>$H38*Inputs!F$5</f>
        <v>0.94308943089430897</v>
      </c>
      <c r="F38" s="2">
        <f>$H38*Inputs!G$5</f>
        <v>0.96025293586269189</v>
      </c>
      <c r="G38" s="2">
        <f>$H38*Inputs!H$5</f>
        <v>1.0117434507678409</v>
      </c>
      <c r="H38" s="17">
        <v>1</v>
      </c>
      <c r="I38" s="17">
        <f>$H38*Inputs!J$5</f>
        <v>0.95663956639566394</v>
      </c>
      <c r="J38" s="17">
        <f>$H38*Inputs!K$5</f>
        <v>0.96296296296296291</v>
      </c>
      <c r="K38" s="17">
        <f>$H38*Inputs!L$5</f>
        <v>0.98373983739837401</v>
      </c>
    </row>
    <row r="39" spans="1:11" x14ac:dyDescent="0.2">
      <c r="B39" s="8" t="str">
        <f>National!B39</f>
        <v>Machinery, Equipment, Vehicles</v>
      </c>
      <c r="C39" s="2">
        <f>$H39*Inputs!D$5</f>
        <v>4.7154471544715442</v>
      </c>
      <c r="D39" s="2">
        <f>$H39*Inputs!E$5</f>
        <v>5.239385727190605</v>
      </c>
      <c r="E39" s="2">
        <f>$H39*Inputs!F$5</f>
        <v>5.4699186991869917</v>
      </c>
      <c r="F39" s="2">
        <f>$H39*Inputs!G$5</f>
        <v>5.5694670280036132</v>
      </c>
      <c r="G39" s="2">
        <f>$H39*Inputs!H$5</f>
        <v>5.8681120144534766</v>
      </c>
      <c r="H39" s="17">
        <v>5.8</v>
      </c>
      <c r="I39" s="17">
        <f>$H39*Inputs!J$5</f>
        <v>5.5485094850948506</v>
      </c>
      <c r="J39" s="17">
        <f>$H39*Inputs!K$5</f>
        <v>5.5851851851851846</v>
      </c>
      <c r="K39" s="17">
        <f>$H39*Inputs!L$5</f>
        <v>5.7056910569105694</v>
      </c>
    </row>
    <row r="40" spans="1:11" x14ac:dyDescent="0.2">
      <c r="B40" s="8" t="str">
        <f>National!B40</f>
        <v>Interest on retained livestock</v>
      </c>
      <c r="C40" s="2">
        <f>$H40*Inputs!D$5</f>
        <v>5.0813008130081299</v>
      </c>
      <c r="D40" s="2">
        <f>$H40*Inputs!E$5</f>
        <v>5.6458897922312552</v>
      </c>
      <c r="E40" s="2">
        <f>$H40*Inputs!F$5</f>
        <v>5.8943089430894311</v>
      </c>
      <c r="F40" s="2">
        <f>$H40*Inputs!G$5</f>
        <v>6.0015808491418241</v>
      </c>
      <c r="G40" s="2">
        <f>$H40*Inputs!H$5</f>
        <v>6.3233965672990058</v>
      </c>
      <c r="H40" s="17">
        <v>6.25</v>
      </c>
      <c r="I40" s="17">
        <f>$H40*Inputs!J$5</f>
        <v>5.9789972899728996</v>
      </c>
      <c r="J40" s="17">
        <f>$H40*Inputs!K$5</f>
        <v>6.0185185185185182</v>
      </c>
      <c r="K40" s="17">
        <f>$H40*Inputs!L$5</f>
        <v>6.1483739837398375</v>
      </c>
    </row>
    <row r="41" spans="1:11" x14ac:dyDescent="0.2">
      <c r="B41" s="8" t="str">
        <f>National!B41</f>
        <v>Taxes &amp; Insurance</v>
      </c>
      <c r="C41" s="2">
        <f>$H41*Inputs!D$5</f>
        <v>0.65040650406504064</v>
      </c>
      <c r="D41" s="2">
        <f>$H41*Inputs!E$5</f>
        <v>0.72267389340560073</v>
      </c>
      <c r="E41" s="2">
        <f>$H41*Inputs!F$5</f>
        <v>0.7544715447154472</v>
      </c>
      <c r="F41" s="2">
        <f>$H41*Inputs!G$5</f>
        <v>0.76820234869015358</v>
      </c>
      <c r="G41" s="2">
        <f>$H41*Inputs!H$5</f>
        <v>0.80939476061427273</v>
      </c>
      <c r="H41" s="17">
        <v>0.8</v>
      </c>
      <c r="I41" s="17">
        <f>$H41*Inputs!J$5</f>
        <v>0.76531165311653115</v>
      </c>
      <c r="J41" s="17">
        <f>$H41*Inputs!K$5</f>
        <v>0.77037037037037037</v>
      </c>
      <c r="K41" s="17">
        <f>$H41*Inputs!L$5</f>
        <v>0.78699186991869929</v>
      </c>
    </row>
    <row r="42" spans="1:11" x14ac:dyDescent="0.2">
      <c r="B42" s="8" t="str">
        <f>National!B42</f>
        <v>Overhead</v>
      </c>
      <c r="C42" s="2">
        <f>$H42*Inputs!D$5</f>
        <v>6.6666666666666661</v>
      </c>
      <c r="D42" s="2">
        <f>$H42*Inputs!E$5</f>
        <v>7.4074074074074066</v>
      </c>
      <c r="E42" s="2">
        <f>$H42*Inputs!F$5</f>
        <v>7.7333333333333325</v>
      </c>
      <c r="F42" s="2">
        <f>$H42*Inputs!G$5</f>
        <v>7.8740740740740724</v>
      </c>
      <c r="G42" s="2">
        <f>$H42*Inputs!H$5</f>
        <v>8.2962962962962941</v>
      </c>
      <c r="H42" s="17">
        <v>8.1999999999999993</v>
      </c>
      <c r="I42" s="17">
        <f>$H42*Inputs!J$5</f>
        <v>7.8444444444444432</v>
      </c>
      <c r="J42" s="17">
        <f>$H42*Inputs!K$5</f>
        <v>7.8962962962962955</v>
      </c>
      <c r="K42" s="17">
        <f>$H42*Inputs!L$5</f>
        <v>8.0666666666666664</v>
      </c>
    </row>
    <row r="43" spans="1:11" x14ac:dyDescent="0.2">
      <c r="B43" s="8"/>
      <c r="H43" s="13"/>
      <c r="I43" s="13"/>
      <c r="J43" s="13"/>
      <c r="K43" s="13"/>
    </row>
    <row r="44" spans="1:11" x14ac:dyDescent="0.2">
      <c r="A44" s="11"/>
      <c r="B44" s="14" t="str">
        <f>National!B44</f>
        <v>TOTAL FIXED COSTS</v>
      </c>
      <c r="C44" s="20">
        <f t="shared" ref="C44:H44" si="2">SUM(C38:C42)</f>
        <v>17.926829268292682</v>
      </c>
      <c r="D44" s="20">
        <f t="shared" si="2"/>
        <v>19.918699186991869</v>
      </c>
      <c r="E44" s="20">
        <f t="shared" si="2"/>
        <v>20.795121951219514</v>
      </c>
      <c r="F44" s="20">
        <f t="shared" si="2"/>
        <v>21.173577235772356</v>
      </c>
      <c r="G44" s="20">
        <f t="shared" si="2"/>
        <v>22.30894308943089</v>
      </c>
      <c r="H44" s="20">
        <f t="shared" si="2"/>
        <v>22.05</v>
      </c>
      <c r="I44" s="20">
        <f>SUM(I38:I42)</f>
        <v>21.09390243902439</v>
      </c>
      <c r="J44" s="20">
        <f>SUM(J38:J42)</f>
        <v>21.233333333333334</v>
      </c>
      <c r="K44" s="20">
        <f>SUM(K38:K42)</f>
        <v>21.691463414634146</v>
      </c>
    </row>
    <row r="45" spans="1:11" x14ac:dyDescent="0.2">
      <c r="B45" s="8"/>
      <c r="H45" s="13"/>
      <c r="I45" s="13"/>
      <c r="J45" s="13"/>
      <c r="K45" s="13"/>
    </row>
    <row r="46" spans="1:11" x14ac:dyDescent="0.2">
      <c r="A46" s="11"/>
      <c r="B46" s="14" t="str">
        <f>National!B46</f>
        <v>TOTAL COSTS</v>
      </c>
      <c r="C46" s="20">
        <f t="shared" ref="C46:H46" si="3">C34+C44</f>
        <v>94.311707317073157</v>
      </c>
      <c r="D46" s="20">
        <f t="shared" si="3"/>
        <v>104.50411924119241</v>
      </c>
      <c r="E46" s="20">
        <f t="shared" si="3"/>
        <v>108.98878048780487</v>
      </c>
      <c r="F46" s="20">
        <f t="shared" si="3"/>
        <v>110.92533875338751</v>
      </c>
      <c r="G46" s="20">
        <f t="shared" si="3"/>
        <v>116.73501355013551</v>
      </c>
      <c r="H46" s="20">
        <f t="shared" si="3"/>
        <v>139.41</v>
      </c>
      <c r="I46" s="20">
        <f>I34+I44</f>
        <v>142.12355013550132</v>
      </c>
      <c r="J46" s="20">
        <f>J34+J44</f>
        <v>148.7785185185185</v>
      </c>
      <c r="K46" s="20">
        <f>K34+K44</f>
        <v>160.50325203252035</v>
      </c>
    </row>
    <row r="47" spans="1:11" x14ac:dyDescent="0.2">
      <c r="B47" s="8"/>
      <c r="H47" s="13"/>
      <c r="I47" s="13"/>
      <c r="J47" s="13"/>
      <c r="K47" s="13"/>
    </row>
    <row r="48" spans="1:11" x14ac:dyDescent="0.2">
      <c r="A48" s="11"/>
      <c r="B48" s="14" t="str">
        <f>National!B48</f>
        <v>RETURNS</v>
      </c>
      <c r="C48" s="20">
        <f t="shared" ref="C48:H48" si="4">C10-C46</f>
        <v>23.735786441243491</v>
      </c>
      <c r="D48" s="20">
        <f t="shared" si="4"/>
        <v>69.294168103019203</v>
      </c>
      <c r="E48" s="20">
        <f t="shared" si="4"/>
        <v>14.066767470468051</v>
      </c>
      <c r="F48" s="20">
        <f t="shared" si="4"/>
        <v>2.5001172903858304</v>
      </c>
      <c r="G48" s="20">
        <f t="shared" si="4"/>
        <v>47.420827403775405</v>
      </c>
      <c r="H48" s="20">
        <f t="shared" si="4"/>
        <v>10.998941718277678</v>
      </c>
      <c r="I48" s="20">
        <f>I10-I46</f>
        <v>3.4951975462611244</v>
      </c>
      <c r="J48" s="20">
        <f>J10-J46</f>
        <v>-2.446646191129048</v>
      </c>
      <c r="K48" s="20">
        <f>K10-K46</f>
        <v>-15.673521470299789</v>
      </c>
    </row>
    <row r="49" spans="1:11" x14ac:dyDescent="0.2">
      <c r="B49" s="8"/>
      <c r="H49" s="13"/>
      <c r="I49" s="13"/>
      <c r="J49" s="13"/>
      <c r="K49" s="13"/>
    </row>
    <row r="50" spans="1:11" ht="13.5" thickBot="1" x14ac:dyDescent="0.25">
      <c r="A50" s="4"/>
      <c r="B50" s="9"/>
      <c r="C50" s="4"/>
      <c r="D50" s="4"/>
      <c r="E50" s="4"/>
      <c r="F50" s="4"/>
      <c r="G50" s="4"/>
      <c r="H50" s="4"/>
      <c r="I50" s="4"/>
      <c r="J50" s="4"/>
      <c r="K50" s="4"/>
    </row>
  </sheetData>
  <mergeCells count="1">
    <mergeCell ref="C1:K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
  <sheetViews>
    <sheetView zoomScale="80" zoomScaleNormal="80" workbookViewId="0">
      <pane xSplit="2" ySplit="3" topLeftCell="C4" activePane="bottomRight" state="frozen"/>
      <selection pane="topRight" activeCell="C1" sqref="C1"/>
      <selection pane="bottomLeft" activeCell="A4" sqref="A4"/>
      <selection pane="bottomRight" activeCell="B1" sqref="B1:K48"/>
    </sheetView>
  </sheetViews>
  <sheetFormatPr defaultRowHeight="12.75" x14ac:dyDescent="0.2"/>
  <cols>
    <col min="2" max="2" width="28.42578125" bestFit="1" customWidth="1"/>
  </cols>
  <sheetData>
    <row r="1" spans="1:11" ht="15" x14ac:dyDescent="0.25">
      <c r="C1" s="61" t="s">
        <v>43</v>
      </c>
      <c r="D1" s="62"/>
      <c r="E1" s="62"/>
      <c r="F1" s="62"/>
      <c r="G1" s="62"/>
      <c r="H1" s="62"/>
      <c r="I1" s="62"/>
      <c r="J1" s="62"/>
      <c r="K1" s="62"/>
    </row>
    <row r="2" spans="1:11" ht="15" x14ac:dyDescent="0.25">
      <c r="A2" s="11"/>
      <c r="B2" s="7"/>
      <c r="C2" s="5">
        <v>2010</v>
      </c>
      <c r="D2" s="5">
        <v>2011</v>
      </c>
      <c r="E2" s="5">
        <v>2012</v>
      </c>
      <c r="F2" s="5">
        <v>2013</v>
      </c>
      <c r="G2" s="5">
        <v>2014</v>
      </c>
      <c r="H2" s="5">
        <v>2015</v>
      </c>
      <c r="I2" s="5">
        <v>2016</v>
      </c>
      <c r="J2" s="5">
        <v>2017</v>
      </c>
      <c r="K2" s="5">
        <v>2018</v>
      </c>
    </row>
    <row r="3" spans="1:11" ht="15" x14ac:dyDescent="0.25">
      <c r="A3" s="26"/>
      <c r="B3" s="27"/>
      <c r="C3" s="6" t="s">
        <v>39</v>
      </c>
      <c r="D3" s="6" t="s">
        <v>39</v>
      </c>
      <c r="E3" s="6" t="s">
        <v>39</v>
      </c>
      <c r="F3" s="6" t="s">
        <v>39</v>
      </c>
      <c r="G3" s="6" t="s">
        <v>39</v>
      </c>
      <c r="H3" s="6" t="s">
        <v>39</v>
      </c>
      <c r="I3" s="6" t="s">
        <v>39</v>
      </c>
      <c r="J3" s="6" t="s">
        <v>39</v>
      </c>
      <c r="K3" s="6" t="s">
        <v>39</v>
      </c>
    </row>
    <row r="4" spans="1:11" x14ac:dyDescent="0.2">
      <c r="A4" s="11"/>
      <c r="B4" s="14" t="str">
        <f>National!B4</f>
        <v>GROSS RECEIPTS</v>
      </c>
      <c r="H4" s="11"/>
      <c r="I4" s="13"/>
    </row>
    <row r="5" spans="1:11" x14ac:dyDescent="0.2">
      <c r="B5" s="8" t="str">
        <f>National!B5</f>
        <v>Lambs</v>
      </c>
      <c r="C5" s="17">
        <f>(((Inputs!D20*Inputs!D26)-(Inputs!D20*Inputs!D68)-(Inputs!D20*Inputs!D23))*Inputs!$E$75*Inputs!D3)/Inputs!D20</f>
        <v>122.54592948759851</v>
      </c>
      <c r="D5" s="17">
        <f>(((Inputs!E20*Inputs!E26)-(Inputs!E20*Inputs!E68)-(Inputs!E20*Inputs!E23))*Inputs!$E$75*Inputs!E3)/Inputs!E20</f>
        <v>193.45111966712159</v>
      </c>
      <c r="E5" s="17">
        <f>(((Inputs!F20*Inputs!F26)-(Inputs!F20*Inputs!F68)-(Inputs!F20*Inputs!F23))*Inputs!$E$75*Inputs!F3)/Inputs!F20</f>
        <v>130.8347756040676</v>
      </c>
      <c r="F5" s="17">
        <f>(((Inputs!G20*Inputs!G26)-(Inputs!G20*Inputs!G68)-(Inputs!G20*Inputs!G23))*Inputs!$E$75*Inputs!G3)/Inputs!G20</f>
        <v>123.17698574768534</v>
      </c>
      <c r="G5" s="17">
        <f>(((Inputs!H20*Inputs!H26)-(Inputs!H20*Inputs!H68)-(Inputs!H20*Inputs!H23))*Inputs!$E$75*Inputs!H3)/Inputs!H20</f>
        <v>184.53155241043615</v>
      </c>
      <c r="H5" s="17">
        <f>(((Inputs!I20*Inputs!I26)-(Inputs!I20*Inputs!I68)-(Inputs!I20*Inputs!I23))*Inputs!$E$75*Inputs!I3)/Inputs!I20</f>
        <v>149.80516955729166</v>
      </c>
      <c r="I5" s="17">
        <f>(((Inputs!J20*Inputs!J26)-(Inputs!J20*Inputs!J68)-(Inputs!J20*Inputs!J23))*Inputs!$E$75*Inputs!J3)/Inputs!J20</f>
        <v>144.64001177685952</v>
      </c>
      <c r="J5" s="17">
        <f>(((Inputs!K20*Inputs!K26)-(Inputs!K20*Inputs!K68)-(Inputs!K20*Inputs!K23))*Inputs!$E$75*Inputs!K3)/Inputs!K20</f>
        <v>150.45629683098593</v>
      </c>
      <c r="K5" s="17">
        <f>(((Inputs!L20*Inputs!L26)-(Inputs!L20*Inputs!L68)-(Inputs!L20*Inputs!L23))*Inputs!$E$75*Inputs!L3)/Inputs!L20</f>
        <v>149.0608559322034</v>
      </c>
    </row>
    <row r="6" spans="1:11" x14ac:dyDescent="0.2">
      <c r="B6" s="8" t="str">
        <f>National!B6</f>
        <v>Cull ewes</v>
      </c>
      <c r="C6" s="17">
        <f>(Inputs!D20*Inputs!D23*Inputs!$E$76*Inputs!D27)/Inputs!D20</f>
        <v>9.6490583333333326</v>
      </c>
      <c r="D6" s="17">
        <f>(Inputs!E20*Inputs!E23*Inputs!$E$76*Inputs!E27)/Inputs!E20</f>
        <v>11.269158333333332</v>
      </c>
      <c r="E6" s="17">
        <f>(Inputs!F20*Inputs!F23*Inputs!$E$76*Inputs!F27)/Inputs!F20</f>
        <v>9.5437999999999992</v>
      </c>
      <c r="F6" s="17">
        <f>(Inputs!G20*Inputs!G23*Inputs!$E$76*Inputs!G27)/Inputs!G20</f>
        <v>6.0410916666666674</v>
      </c>
      <c r="G6" s="17">
        <f>(Inputs!H20*Inputs!H23*Inputs!$E$76*Inputs!H27)/Inputs!H20</f>
        <v>8.4832833333333379</v>
      </c>
      <c r="H6" s="17">
        <f>(Inputs!I20*Inputs!I23*Inputs!$E$76*Inputs!I27)/Inputs!I20</f>
        <v>11.141233333333336</v>
      </c>
      <c r="I6" s="17">
        <f>(Inputs!J20*Inputs!J23*Inputs!$E$76*Inputs!J27)/Inputs!J20</f>
        <v>10.319000000000001</v>
      </c>
      <c r="J6" s="17">
        <f>(Inputs!K20*Inputs!K23*Inputs!$E$76*Inputs!K27)/Inputs!K20</f>
        <v>11.026199999999999</v>
      </c>
      <c r="K6" s="17">
        <f>(Inputs!L20*Inputs!L23*Inputs!$E$76*Inputs!L27)/Inputs!L20</f>
        <v>9.7291000000000007</v>
      </c>
    </row>
    <row r="7" spans="1:11" x14ac:dyDescent="0.2">
      <c r="B7" s="8" t="str">
        <f>National!B7</f>
        <v>Cull rams</v>
      </c>
      <c r="C7" s="17">
        <f>(Inputs!D21*Inputs!D22*Inputs!D28*Inputs!$E$77)/Inputs!D20</f>
        <v>0.65969999999999995</v>
      </c>
      <c r="D7" s="17">
        <f>(Inputs!E21*Inputs!E22*Inputs!E28*Inputs!$E$77)/Inputs!E20</f>
        <v>0.68349763636363614</v>
      </c>
      <c r="E7" s="17">
        <f>(Inputs!F21*Inputs!F22*Inputs!F28*Inputs!$E$77)/Inputs!F20</f>
        <v>0.64507909090909099</v>
      </c>
      <c r="F7" s="17">
        <f>(Inputs!G21*Inputs!G22*Inputs!G28*Inputs!$E$77)/Inputs!G20</f>
        <v>0.4934385</v>
      </c>
      <c r="G7" s="17">
        <f>(Inputs!H21*Inputs!H22*Inputs!H28*Inputs!$E$77)/Inputs!H20</f>
        <v>0.57681450000000001</v>
      </c>
      <c r="H7" s="17">
        <f>(Inputs!I21*Inputs!I22*Inputs!I28*Inputs!$E$77)/Inputs!I20</f>
        <v>0.74726549999999992</v>
      </c>
      <c r="I7" s="17">
        <f>(Inputs!J21*Inputs!J22*Inputs!J28*Inputs!$E$77)/Inputs!J20</f>
        <v>0.69713999999999998</v>
      </c>
      <c r="J7" s="17">
        <f>(Inputs!K21*Inputs!K22*Inputs!K28*Inputs!$E$77)/Inputs!K20</f>
        <v>0.6881759999999999</v>
      </c>
      <c r="K7" s="17">
        <f>(Inputs!L21*Inputs!L22*Inputs!L28*Inputs!$E$77)/Inputs!L20</f>
        <v>0.66722400000000004</v>
      </c>
    </row>
    <row r="8" spans="1:11" x14ac:dyDescent="0.2">
      <c r="B8" s="8" t="str">
        <f>National!B8</f>
        <v>Wool</v>
      </c>
      <c r="C8" s="17">
        <f>((Inputs!D20+Inputs!D21)*Inputs!$E$78*Inputs!D4)/Inputs!D20</f>
        <v>9.4943999999999988</v>
      </c>
      <c r="D8" s="17">
        <f>((Inputs!E20+Inputs!E21)*Inputs!$E$78*Inputs!E4)/Inputs!E20</f>
        <v>13.787519999999999</v>
      </c>
      <c r="E8" s="17">
        <f>((Inputs!F20+Inputs!F21)*Inputs!$E$78*Inputs!F4)/Inputs!F20</f>
        <v>12.54912</v>
      </c>
      <c r="F8" s="17">
        <f>((Inputs!G20+Inputs!G21)*Inputs!$E$78*Inputs!G4)/Inputs!G20</f>
        <v>11.9712</v>
      </c>
      <c r="G8" s="17">
        <f>((Inputs!H20+Inputs!H21)*Inputs!$E$78*Inputs!H4)/Inputs!H20</f>
        <v>12.05376</v>
      </c>
      <c r="H8" s="17">
        <f>((Inputs!I20+Inputs!I21)*Inputs!$E$78*Inputs!I4)/Inputs!I20</f>
        <v>11.9712</v>
      </c>
      <c r="I8" s="17">
        <f>((Inputs!J20+Inputs!J21)*Inputs!$E$78*Inputs!J4)/Inputs!J20</f>
        <v>11.9712</v>
      </c>
      <c r="J8" s="17">
        <f>((Inputs!K20+Inputs!K21)*Inputs!$E$78*Inputs!K4)/Inputs!K20</f>
        <v>12.218879999999999</v>
      </c>
      <c r="K8" s="17">
        <f>((Inputs!L20+Inputs!L21)*Inputs!$E$78*Inputs!L4)/Inputs!L20</f>
        <v>14.448</v>
      </c>
    </row>
    <row r="9" spans="1:11" x14ac:dyDescent="0.2">
      <c r="B9" s="8"/>
      <c r="H9" s="13"/>
      <c r="I9" s="13"/>
    </row>
    <row r="10" spans="1:11" x14ac:dyDescent="0.2">
      <c r="A10" s="11"/>
      <c r="B10" s="14" t="str">
        <f>National!B10</f>
        <v>TOTAL RECIEPTS</v>
      </c>
      <c r="C10" s="20">
        <f t="shared" ref="C10:K10" si="0">SUM(C5:C8)</f>
        <v>142.34908782093186</v>
      </c>
      <c r="D10" s="20">
        <f t="shared" si="0"/>
        <v>219.19129563681855</v>
      </c>
      <c r="E10" s="20">
        <f t="shared" si="0"/>
        <v>153.57277469497669</v>
      </c>
      <c r="F10" s="20">
        <f t="shared" si="0"/>
        <v>141.682715914352</v>
      </c>
      <c r="G10" s="20">
        <f t="shared" si="0"/>
        <v>205.6454102437695</v>
      </c>
      <c r="H10" s="20">
        <f t="shared" si="0"/>
        <v>173.664868390625</v>
      </c>
      <c r="I10" s="20">
        <f t="shared" si="0"/>
        <v>167.62735177685951</v>
      </c>
      <c r="J10" s="20">
        <f t="shared" si="0"/>
        <v>174.38955283098591</v>
      </c>
      <c r="K10" s="20">
        <f t="shared" si="0"/>
        <v>173.9051799322034</v>
      </c>
    </row>
    <row r="11" spans="1:11" x14ac:dyDescent="0.2">
      <c r="B11" s="8"/>
      <c r="H11" s="13"/>
      <c r="I11" s="13"/>
    </row>
    <row r="12" spans="1:11" x14ac:dyDescent="0.2">
      <c r="A12" s="11"/>
      <c r="B12" s="14" t="str">
        <f>National!B12</f>
        <v>VARIABLE COSTS</v>
      </c>
      <c r="C12" s="11"/>
      <c r="D12" s="11"/>
      <c r="E12" s="11"/>
      <c r="F12" s="11"/>
      <c r="G12" s="11"/>
      <c r="H12" s="11"/>
      <c r="I12" s="11"/>
      <c r="J12" s="11"/>
      <c r="K12" s="11"/>
    </row>
    <row r="13" spans="1:11" x14ac:dyDescent="0.2">
      <c r="B13" s="8" t="str">
        <f>National!B13</f>
        <v>Pasture</v>
      </c>
      <c r="C13" s="2">
        <f>$H13*Inputs!D$5</f>
        <v>15.934959349593496</v>
      </c>
      <c r="D13" s="2">
        <f>$H13*Inputs!E$5</f>
        <v>17.705510388437219</v>
      </c>
      <c r="E13" s="2">
        <f>$H13*Inputs!F$5</f>
        <v>18.484552845528459</v>
      </c>
      <c r="F13" s="2">
        <f>$H13*Inputs!G$5</f>
        <v>18.820957542908761</v>
      </c>
      <c r="G13" s="2">
        <f>$H13*Inputs!H$5</f>
        <v>19.830171635049684</v>
      </c>
      <c r="H13" s="13">
        <v>19.600000000000001</v>
      </c>
      <c r="I13" s="13">
        <v>21.400000000000002</v>
      </c>
      <c r="J13" s="13">
        <v>23.200000000000003</v>
      </c>
      <c r="K13" s="13">
        <v>25.000000000000004</v>
      </c>
    </row>
    <row r="14" spans="1:11" x14ac:dyDescent="0.2">
      <c r="B14" s="8" t="str">
        <f>National!B14</f>
        <v>Federal Range</v>
      </c>
      <c r="C14" s="2">
        <f>$H14*Inputs!D$5</f>
        <v>0</v>
      </c>
      <c r="D14" s="2">
        <f>$H14*Inputs!E$5</f>
        <v>0</v>
      </c>
      <c r="E14" s="2">
        <f>$H14*Inputs!F$5</f>
        <v>0</v>
      </c>
      <c r="F14" s="2">
        <f>$H14*Inputs!G$5</f>
        <v>0</v>
      </c>
      <c r="G14" s="2">
        <f>$H14*Inputs!H$5</f>
        <v>0</v>
      </c>
      <c r="H14" s="17">
        <v>0</v>
      </c>
      <c r="I14" s="17">
        <v>0</v>
      </c>
      <c r="J14" s="17">
        <v>0</v>
      </c>
      <c r="K14" s="17">
        <v>0</v>
      </c>
    </row>
    <row r="15" spans="1:11" x14ac:dyDescent="0.2">
      <c r="B15" s="8" t="str">
        <f>National!B15</f>
        <v>Hay</v>
      </c>
      <c r="C15" s="2">
        <f>$H15*Inputs!D$5</f>
        <v>24.390243902439025</v>
      </c>
      <c r="D15" s="2">
        <f>$H15*Inputs!E$5</f>
        <v>27.100271002710027</v>
      </c>
      <c r="E15" s="2">
        <f>$H15*Inputs!F$5</f>
        <v>28.292682926829269</v>
      </c>
      <c r="F15" s="2">
        <f>$H15*Inputs!G$5</f>
        <v>28.807588075880759</v>
      </c>
      <c r="G15" s="2">
        <f>$H15*Inputs!H$5</f>
        <v>30.352303523035225</v>
      </c>
      <c r="H15" s="17">
        <v>30</v>
      </c>
      <c r="I15" s="17">
        <v>31.333333333333332</v>
      </c>
      <c r="J15" s="17">
        <v>32.666666666666664</v>
      </c>
      <c r="K15" s="17">
        <v>34</v>
      </c>
    </row>
    <row r="16" spans="1:11" x14ac:dyDescent="0.2">
      <c r="B16" s="8" t="str">
        <f>National!B16</f>
        <v>PRF Rainfall Insurance</v>
      </c>
      <c r="C16" s="2">
        <f>$H16*Inputs!D$5</f>
        <v>0</v>
      </c>
      <c r="D16" s="2">
        <f>$H16*Inputs!E$5</f>
        <v>0</v>
      </c>
      <c r="E16" s="2">
        <f>$H16*Inputs!F$5</f>
        <v>0</v>
      </c>
      <c r="F16" s="2">
        <f>$H16*Inputs!G$5</f>
        <v>0</v>
      </c>
      <c r="G16" s="2">
        <f>$H16*Inputs!H$5</f>
        <v>0</v>
      </c>
      <c r="H16" s="17">
        <v>0</v>
      </c>
      <c r="I16" s="2">
        <f>$H16*Inputs!J$5</f>
        <v>0</v>
      </c>
      <c r="J16" s="2">
        <f>$H16*Inputs!K$5</f>
        <v>0</v>
      </c>
      <c r="K16" s="31">
        <v>0</v>
      </c>
    </row>
    <row r="17" spans="2:11" x14ac:dyDescent="0.2">
      <c r="B17" s="8" t="str">
        <f>National!B17</f>
        <v>Feed Grain</v>
      </c>
      <c r="C17" s="2">
        <f>$H17*Inputs!D$5</f>
        <v>14.634146341463413</v>
      </c>
      <c r="D17" s="2">
        <f>$H17*Inputs!E$5</f>
        <v>16.260162601626014</v>
      </c>
      <c r="E17" s="2">
        <f>$H17*Inputs!F$5</f>
        <v>16.975609756097562</v>
      </c>
      <c r="F17" s="2">
        <f>$H17*Inputs!G$5</f>
        <v>17.284552845528452</v>
      </c>
      <c r="G17" s="2">
        <f>$H17*Inputs!H$5</f>
        <v>18.211382113821138</v>
      </c>
      <c r="H17" s="17">
        <v>18</v>
      </c>
      <c r="I17" s="2">
        <f>$H17*Inputs!J$5</f>
        <v>17.219512195121951</v>
      </c>
      <c r="J17" s="2">
        <f>$H17*Inputs!K$5</f>
        <v>17.333333333333332</v>
      </c>
      <c r="K17" s="2">
        <f>$H17*Inputs!L$5</f>
        <v>17.707317073170731</v>
      </c>
    </row>
    <row r="18" spans="2:11" x14ac:dyDescent="0.2">
      <c r="B18" s="8" t="str">
        <f>National!B18</f>
        <v>Salt &amp; Mineral</v>
      </c>
      <c r="C18" s="2">
        <f>$H18*Inputs!D$5</f>
        <v>5.5284552845528454</v>
      </c>
      <c r="D18" s="2">
        <f>$H18*Inputs!E$5</f>
        <v>6.1427280939476061</v>
      </c>
      <c r="E18" s="2">
        <f>$H18*Inputs!F$5</f>
        <v>6.4130081300813009</v>
      </c>
      <c r="F18" s="2">
        <f>$H18*Inputs!G$5</f>
        <v>6.529719963866305</v>
      </c>
      <c r="G18" s="2">
        <f>$H18*Inputs!H$5</f>
        <v>6.8798554652213175</v>
      </c>
      <c r="H18" s="17">
        <v>6.8</v>
      </c>
      <c r="I18" s="2">
        <f>$H18*Inputs!J$5</f>
        <v>6.5051490514905144</v>
      </c>
      <c r="J18" s="2">
        <f>$H18*Inputs!K$5</f>
        <v>6.5481481481481474</v>
      </c>
      <c r="K18" s="2">
        <f>$H18*Inputs!L$5</f>
        <v>6.6894308943089431</v>
      </c>
    </row>
    <row r="19" spans="2:11" x14ac:dyDescent="0.2">
      <c r="B19" s="8" t="str">
        <f>National!B19</f>
        <v>Vet &amp; Medicine</v>
      </c>
      <c r="C19" s="2">
        <f>$H19*Inputs!D$5</f>
        <v>5.691056910569106</v>
      </c>
      <c r="D19" s="2">
        <f>$H19*Inputs!E$5</f>
        <v>6.3233965672990058</v>
      </c>
      <c r="E19" s="2">
        <f>$H19*Inputs!F$5</f>
        <v>6.6016260162601625</v>
      </c>
      <c r="F19" s="2">
        <f>$H19*Inputs!G$5</f>
        <v>6.7217705510388432</v>
      </c>
      <c r="G19" s="2">
        <f>$H19*Inputs!H$5</f>
        <v>7.0822041553748862</v>
      </c>
      <c r="H19" s="17">
        <v>7</v>
      </c>
      <c r="I19" s="2">
        <f>$H19*Inputs!J$5</f>
        <v>6.6964769647696478</v>
      </c>
      <c r="J19" s="2">
        <f>$H19*Inputs!K$5</f>
        <v>6.7407407407407405</v>
      </c>
      <c r="K19" s="2">
        <f>$H19*Inputs!L$5</f>
        <v>6.8861788617886184</v>
      </c>
    </row>
    <row r="20" spans="2:11" x14ac:dyDescent="0.2">
      <c r="B20" s="8" t="str">
        <f>National!B20</f>
        <v>Breeding (ram cost per ewe)</v>
      </c>
      <c r="C20" s="2">
        <f>$H20*Inputs!D$5</f>
        <v>4.8780487804878048</v>
      </c>
      <c r="D20" s="2">
        <f>$H20*Inputs!E$5</f>
        <v>5.4200542005420047</v>
      </c>
      <c r="E20" s="2">
        <f>$H20*Inputs!F$5</f>
        <v>5.6585365853658534</v>
      </c>
      <c r="F20" s="2">
        <f>$H20*Inputs!G$5</f>
        <v>5.7615176151761514</v>
      </c>
      <c r="G20" s="2">
        <f>$H20*Inputs!H$5</f>
        <v>6.0704607046070453</v>
      </c>
      <c r="H20" s="17">
        <v>6</v>
      </c>
      <c r="I20" s="2">
        <f>$H20*Inputs!J$5</f>
        <v>5.7398373983739841</v>
      </c>
      <c r="J20" s="2">
        <f>$H20*Inputs!K$5</f>
        <v>5.7777777777777777</v>
      </c>
      <c r="K20" s="2">
        <f>$H20*Inputs!L$5</f>
        <v>5.9024390243902438</v>
      </c>
    </row>
    <row r="21" spans="2:11" x14ac:dyDescent="0.2">
      <c r="B21" s="8" t="str">
        <f>National!B21</f>
        <v>Marketing &amp; Hauling</v>
      </c>
      <c r="C21" s="2">
        <f>$H21*Inputs!D$5</f>
        <v>4.4715447154471546</v>
      </c>
      <c r="D21" s="2">
        <f>$H21*Inputs!E$5</f>
        <v>4.9683830171635046</v>
      </c>
      <c r="E21" s="2">
        <f>$H21*Inputs!F$5</f>
        <v>5.1869918699186996</v>
      </c>
      <c r="F21" s="2">
        <f>$H21*Inputs!G$5</f>
        <v>5.2813911472448059</v>
      </c>
      <c r="G21" s="2">
        <f>$H21*Inputs!H$5</f>
        <v>5.5645889792231245</v>
      </c>
      <c r="H21" s="17">
        <v>5.5</v>
      </c>
      <c r="I21" s="2">
        <f>$H21*Inputs!J$5</f>
        <v>5.2615176151761514</v>
      </c>
      <c r="J21" s="2">
        <f>$H21*Inputs!K$5</f>
        <v>5.2962962962962958</v>
      </c>
      <c r="K21" s="2">
        <f>$H21*Inputs!L$5</f>
        <v>5.4105691056910574</v>
      </c>
    </row>
    <row r="22" spans="2:11" x14ac:dyDescent="0.2">
      <c r="B22" s="8" t="str">
        <f>National!B22</f>
        <v>Fuel, lube, repairs, utilities</v>
      </c>
      <c r="C22" s="2">
        <f>$H22*Inputs!D$5</f>
        <v>7.3170731707317067</v>
      </c>
      <c r="D22" s="2">
        <f>$H22*Inputs!E$5</f>
        <v>8.1300813008130071</v>
      </c>
      <c r="E22" s="2">
        <f>$H22*Inputs!F$5</f>
        <v>8.4878048780487809</v>
      </c>
      <c r="F22" s="2">
        <f>$H22*Inputs!G$5</f>
        <v>8.6422764227642261</v>
      </c>
      <c r="G22" s="2">
        <f>$H22*Inputs!H$5</f>
        <v>9.1056910569105689</v>
      </c>
      <c r="H22" s="17">
        <v>9</v>
      </c>
      <c r="I22" s="2">
        <f>$H22*Inputs!J$5</f>
        <v>8.6097560975609753</v>
      </c>
      <c r="J22" s="2">
        <f>$H22*Inputs!K$5</f>
        <v>8.6666666666666661</v>
      </c>
      <c r="K22" s="2">
        <f>$H22*Inputs!L$5</f>
        <v>8.8536585365853657</v>
      </c>
    </row>
    <row r="23" spans="2:11" x14ac:dyDescent="0.2">
      <c r="B23" s="8" t="str">
        <f>National!B23</f>
        <v>Shearing ewes</v>
      </c>
      <c r="C23" s="2">
        <f>$H23*Inputs!D$5</f>
        <v>4.0650406504065035</v>
      </c>
      <c r="D23" s="2">
        <f>$H23*Inputs!E$5</f>
        <v>4.5167118337850045</v>
      </c>
      <c r="E23" s="2">
        <f>$H23*Inputs!F$5</f>
        <v>4.7154471544715451</v>
      </c>
      <c r="F23" s="2">
        <f>$H23*Inputs!G$5</f>
        <v>4.8012646793134595</v>
      </c>
      <c r="G23" s="2">
        <f>$H23*Inputs!H$5</f>
        <v>5.0587172538392045</v>
      </c>
      <c r="H23" s="17">
        <v>5</v>
      </c>
      <c r="I23" s="2">
        <f>$H23*Inputs!J$5</f>
        <v>4.7831978319783195</v>
      </c>
      <c r="J23" s="2">
        <f>$H23*Inputs!K$5</f>
        <v>4.8148148148148149</v>
      </c>
      <c r="K23" s="2">
        <f>$H23*Inputs!L$5</f>
        <v>4.9186991869918701</v>
      </c>
    </row>
    <row r="24" spans="2:11" x14ac:dyDescent="0.2">
      <c r="B24" s="8" t="str">
        <f>National!B24</f>
        <v>Shearing rams</v>
      </c>
      <c r="C24" s="2">
        <f>$H24*Inputs!D$5</f>
        <v>0.32520325203252032</v>
      </c>
      <c r="D24" s="2">
        <f>$H24*Inputs!E$5</f>
        <v>0.36133694670280037</v>
      </c>
      <c r="E24" s="2">
        <f>$H24*Inputs!F$5</f>
        <v>0.3772357723577236</v>
      </c>
      <c r="F24" s="2">
        <f>$H24*Inputs!G$5</f>
        <v>0.38410117434507679</v>
      </c>
      <c r="G24" s="2">
        <f>$H24*Inputs!H$5</f>
        <v>0.40469738030713637</v>
      </c>
      <c r="H24" s="17">
        <v>0.4</v>
      </c>
      <c r="I24" s="2">
        <f>$H24*Inputs!J$5</f>
        <v>0.38265582655826558</v>
      </c>
      <c r="J24" s="2">
        <f>$H24*Inputs!K$5</f>
        <v>0.38518518518518519</v>
      </c>
      <c r="K24" s="2">
        <f>$H24*Inputs!L$5</f>
        <v>0.39349593495934965</v>
      </c>
    </row>
    <row r="25" spans="2:11" x14ac:dyDescent="0.2">
      <c r="B25" s="8" t="str">
        <f>National!B25</f>
        <v>Predator Control</v>
      </c>
      <c r="C25" s="2">
        <f>$H25*Inputs!D$5</f>
        <v>1.6260162601626016</v>
      </c>
      <c r="D25" s="2">
        <f>$H25*Inputs!E$5</f>
        <v>1.8066847335140017</v>
      </c>
      <c r="E25" s="2">
        <f>$H25*Inputs!F$5</f>
        <v>1.8861788617886179</v>
      </c>
      <c r="F25" s="2">
        <f>$H25*Inputs!G$5</f>
        <v>1.9205058717253838</v>
      </c>
      <c r="G25" s="2">
        <f>$H25*Inputs!H$5</f>
        <v>2.0234869015356818</v>
      </c>
      <c r="H25" s="17">
        <v>2</v>
      </c>
      <c r="I25" s="2">
        <f>$H25*Inputs!J$5</f>
        <v>1.9132791327913279</v>
      </c>
      <c r="J25" s="2">
        <f>$H25*Inputs!K$5</f>
        <v>1.9259259259259258</v>
      </c>
      <c r="K25" s="2">
        <f>$H25*Inputs!L$5</f>
        <v>1.967479674796748</v>
      </c>
    </row>
    <row r="26" spans="2:11" x14ac:dyDescent="0.2">
      <c r="B26" s="8" t="str">
        <f>National!B26</f>
        <v>Dog Food</v>
      </c>
      <c r="C26" s="2">
        <f>$H26*Inputs!D$5</f>
        <v>0.81300813008130079</v>
      </c>
      <c r="D26" s="2">
        <f>$H26*Inputs!E$5</f>
        <v>0.90334236675700086</v>
      </c>
      <c r="E26" s="2">
        <f>$H26*Inputs!F$5</f>
        <v>0.94308943089430897</v>
      </c>
      <c r="F26" s="2">
        <f>$H26*Inputs!G$5</f>
        <v>0.96025293586269189</v>
      </c>
      <c r="G26" s="2">
        <f>$H26*Inputs!H$5</f>
        <v>1.0117434507678409</v>
      </c>
      <c r="H26" s="17">
        <v>1</v>
      </c>
      <c r="I26" s="2">
        <f>$H26*Inputs!J$5</f>
        <v>0.95663956639566394</v>
      </c>
      <c r="J26" s="2">
        <f>$H26*Inputs!K$5</f>
        <v>0.96296296296296291</v>
      </c>
      <c r="K26" s="2">
        <f>$H26*Inputs!L$5</f>
        <v>0.98373983739837401</v>
      </c>
    </row>
    <row r="27" spans="2:11" x14ac:dyDescent="0.2">
      <c r="B27" s="8" t="str">
        <f>National!B27</f>
        <v>ALB Checkoff</v>
      </c>
      <c r="C27" s="13">
        <v>0.55000000000000004</v>
      </c>
      <c r="D27" s="13">
        <v>0.55000000000000004</v>
      </c>
      <c r="E27" s="13">
        <v>0.55000000000000004</v>
      </c>
      <c r="F27" s="13">
        <v>0.55000000000000004</v>
      </c>
      <c r="G27" s="13">
        <v>0.55000000000000004</v>
      </c>
      <c r="H27" s="17">
        <v>0.55000000000000004</v>
      </c>
      <c r="I27" s="13">
        <v>0.55000000000000004</v>
      </c>
      <c r="J27" s="13">
        <v>0.55000000000000004</v>
      </c>
      <c r="K27" s="13">
        <v>0.55000000000000004</v>
      </c>
    </row>
    <row r="28" spans="2:11" x14ac:dyDescent="0.2">
      <c r="B28" s="8" t="str">
        <f>National!B28</f>
        <v>Operator/Family Labor</v>
      </c>
      <c r="C28" s="2">
        <f>$H28*Inputs!D$5</f>
        <v>14.634146341463413</v>
      </c>
      <c r="D28" s="2">
        <f>$H28*Inputs!E$5</f>
        <v>16.260162601626014</v>
      </c>
      <c r="E28" s="2">
        <f>$H28*Inputs!F$5</f>
        <v>16.975609756097562</v>
      </c>
      <c r="F28" s="2">
        <f>$H28*Inputs!G$5</f>
        <v>17.284552845528452</v>
      </c>
      <c r="G28" s="2">
        <f>$H28*Inputs!H$5</f>
        <v>18.211382113821138</v>
      </c>
      <c r="H28" s="17">
        <v>18</v>
      </c>
      <c r="I28" s="2">
        <f>$H28*Inputs!J$5</f>
        <v>17.219512195121951</v>
      </c>
      <c r="J28" s="2">
        <f>$H28*Inputs!K$5</f>
        <v>17.333333333333332</v>
      </c>
      <c r="K28" s="2">
        <f>$H28*Inputs!L$5</f>
        <v>17.707317073170731</v>
      </c>
    </row>
    <row r="29" spans="2:11" x14ac:dyDescent="0.2">
      <c r="B29" s="8" t="str">
        <f>National!B29</f>
        <v>Hired Labor</v>
      </c>
      <c r="C29" s="2">
        <f>$H29*Inputs!D$5</f>
        <v>0.6097560975609756</v>
      </c>
      <c r="D29" s="2">
        <f>$H29*Inputs!E$5</f>
        <v>0.67750677506775059</v>
      </c>
      <c r="E29" s="2">
        <f>$H29*Inputs!F$5</f>
        <v>0.70731707317073167</v>
      </c>
      <c r="F29" s="2">
        <f>$H29*Inputs!G$5</f>
        <v>0.72018970189701892</v>
      </c>
      <c r="G29" s="2">
        <f>$H29*Inputs!H$5</f>
        <v>0.75880758807588067</v>
      </c>
      <c r="H29" s="17">
        <v>0.75</v>
      </c>
      <c r="I29" s="17">
        <v>0.83333333333333337</v>
      </c>
      <c r="J29" s="17">
        <v>0.91666666666666674</v>
      </c>
      <c r="K29" s="17">
        <v>1</v>
      </c>
    </row>
    <row r="30" spans="2:11" x14ac:dyDescent="0.2">
      <c r="B30" s="8" t="str">
        <f>National!B30</f>
        <v>Camp Supplies</v>
      </c>
      <c r="C30" s="2">
        <f>$H30*Inputs!D$5</f>
        <v>0</v>
      </c>
      <c r="D30" s="2">
        <f>$H30*Inputs!E$5</f>
        <v>0</v>
      </c>
      <c r="E30" s="2">
        <f>$H30*Inputs!F$5</f>
        <v>0</v>
      </c>
      <c r="F30" s="2">
        <f>$H30*Inputs!G$5</f>
        <v>0</v>
      </c>
      <c r="G30" s="2">
        <f>$H30*Inputs!H$5</f>
        <v>0</v>
      </c>
      <c r="H30" s="17">
        <v>0</v>
      </c>
      <c r="I30" s="17">
        <v>0</v>
      </c>
      <c r="J30" s="17">
        <v>0</v>
      </c>
      <c r="K30" s="17">
        <v>0</v>
      </c>
    </row>
    <row r="31" spans="2:11" x14ac:dyDescent="0.2">
      <c r="B31" s="8" t="str">
        <f>National!B31</f>
        <v>Housing Improvement &amp; Repair</v>
      </c>
      <c r="C31" s="2">
        <f>$H31*Inputs!D$5</f>
        <v>0</v>
      </c>
      <c r="D31" s="2">
        <f>$H31*Inputs!E$5</f>
        <v>0</v>
      </c>
      <c r="E31" s="2">
        <f>$H31*Inputs!F$5</f>
        <v>0</v>
      </c>
      <c r="F31" s="2">
        <f>$H31*Inputs!G$5</f>
        <v>0</v>
      </c>
      <c r="G31" s="2">
        <f>$H31*Inputs!H$5</f>
        <v>0</v>
      </c>
      <c r="H31" s="17">
        <v>0</v>
      </c>
      <c r="I31" s="17">
        <v>0</v>
      </c>
      <c r="J31" s="17">
        <v>0</v>
      </c>
      <c r="K31" s="17">
        <v>0</v>
      </c>
    </row>
    <row r="32" spans="2:11" x14ac:dyDescent="0.2">
      <c r="B32" s="8" t="str">
        <f>National!B32</f>
        <v>Interest on Operating Capital</v>
      </c>
      <c r="C32" s="2">
        <f>$H32*Inputs!D$5</f>
        <v>4.4065040650406502</v>
      </c>
      <c r="D32" s="2">
        <f>$H32*Inputs!E$5</f>
        <v>4.8961156278229447</v>
      </c>
      <c r="E32" s="2">
        <f>$H32*Inputs!F$5</f>
        <v>5.1115447154471543</v>
      </c>
      <c r="F32" s="2">
        <f>$H32*Inputs!G$5</f>
        <v>5.2045709123757904</v>
      </c>
      <c r="G32" s="2">
        <f>$H32*Inputs!H$5</f>
        <v>5.4836495031616979</v>
      </c>
      <c r="H32" s="17">
        <v>5.42</v>
      </c>
      <c r="I32" s="2">
        <f>$H32*Inputs!J$5</f>
        <v>5.1849864498644989</v>
      </c>
      <c r="J32" s="2">
        <f>$H32*Inputs!K$5</f>
        <v>5.2192592592592586</v>
      </c>
      <c r="K32" s="13">
        <v>5.42</v>
      </c>
    </row>
    <row r="33" spans="1:11" x14ac:dyDescent="0.2">
      <c r="B33" s="8"/>
      <c r="H33" s="13"/>
      <c r="I33" s="13"/>
    </row>
    <row r="34" spans="1:11" x14ac:dyDescent="0.2">
      <c r="A34" s="11"/>
      <c r="B34" s="14" t="str">
        <f>National!B34</f>
        <v>TOTAL VARIABLE COSTS</v>
      </c>
      <c r="C34" s="20">
        <f t="shared" ref="C34:K34" si="1">SUM(C13:C32)</f>
        <v>109.87520325203251</v>
      </c>
      <c r="D34" s="20">
        <f t="shared" si="1"/>
        <v>122.02244805781392</v>
      </c>
      <c r="E34" s="20">
        <f t="shared" si="1"/>
        <v>127.36723577235773</v>
      </c>
      <c r="F34" s="20">
        <f t="shared" si="1"/>
        <v>129.67521228545615</v>
      </c>
      <c r="G34" s="20">
        <f t="shared" si="1"/>
        <v>136.59914182475157</v>
      </c>
      <c r="H34" s="20">
        <f t="shared" si="1"/>
        <v>135.01999999999998</v>
      </c>
      <c r="I34" s="20">
        <f t="shared" si="1"/>
        <v>134.58918699186992</v>
      </c>
      <c r="J34" s="20">
        <f t="shared" si="1"/>
        <v>138.33777777777772</v>
      </c>
      <c r="K34" s="20">
        <f t="shared" si="1"/>
        <v>143.39032520325202</v>
      </c>
    </row>
    <row r="35" spans="1:11" x14ac:dyDescent="0.2">
      <c r="B35" s="8"/>
      <c r="H35" s="13"/>
      <c r="I35" s="13"/>
    </row>
    <row r="36" spans="1:11" x14ac:dyDescent="0.2">
      <c r="A36" s="11"/>
      <c r="B36" s="14" t="str">
        <f>National!B36</f>
        <v>FIXED COSTS</v>
      </c>
      <c r="C36" s="11"/>
      <c r="D36" s="11"/>
      <c r="E36" s="11"/>
      <c r="F36" s="11"/>
      <c r="G36" s="11"/>
      <c r="H36" s="11"/>
      <c r="I36" s="11"/>
      <c r="J36" s="11"/>
      <c r="K36" s="11"/>
    </row>
    <row r="37" spans="1:11" x14ac:dyDescent="0.2">
      <c r="B37" s="22" t="str">
        <f>National!B37</f>
        <v>Capital Recovery</v>
      </c>
      <c r="I37" s="13"/>
    </row>
    <row r="38" spans="1:11" x14ac:dyDescent="0.2">
      <c r="B38" s="8" t="str">
        <f>National!B38</f>
        <v>Housing &amp; Improvement</v>
      </c>
      <c r="C38" s="2">
        <f>$H38*Inputs!D$5</f>
        <v>0</v>
      </c>
      <c r="D38" s="2">
        <f>$H38*Inputs!E$5</f>
        <v>0</v>
      </c>
      <c r="E38" s="2">
        <f>$H38*Inputs!F$5</f>
        <v>0</v>
      </c>
      <c r="F38" s="2">
        <f>$H38*Inputs!G$5</f>
        <v>0</v>
      </c>
      <c r="G38" s="2">
        <f>$H38*Inputs!H$5</f>
        <v>0</v>
      </c>
      <c r="H38" s="17">
        <v>0</v>
      </c>
      <c r="I38" s="2">
        <f>$H38*Inputs!J$5</f>
        <v>0</v>
      </c>
      <c r="J38" s="2">
        <f>$H38*Inputs!K$5</f>
        <v>0</v>
      </c>
      <c r="K38" s="2">
        <f>$H38*Inputs!L$5</f>
        <v>0</v>
      </c>
    </row>
    <row r="39" spans="1:11" x14ac:dyDescent="0.2">
      <c r="B39" s="8" t="str">
        <f>National!B39</f>
        <v>Machinery, Equipment, Vehicles</v>
      </c>
      <c r="C39" s="2">
        <f>$H39*Inputs!D$5</f>
        <v>4.0650406504065035</v>
      </c>
      <c r="D39" s="2">
        <f>$H39*Inputs!E$5</f>
        <v>4.5167118337850045</v>
      </c>
      <c r="E39" s="2">
        <f>$H39*Inputs!F$5</f>
        <v>4.7154471544715451</v>
      </c>
      <c r="F39" s="2">
        <f>$H39*Inputs!G$5</f>
        <v>4.8012646793134595</v>
      </c>
      <c r="G39" s="2">
        <f>$H39*Inputs!H$5</f>
        <v>5.0587172538392045</v>
      </c>
      <c r="H39" s="17">
        <v>5</v>
      </c>
      <c r="I39" s="2">
        <f>$H39*Inputs!J$5</f>
        <v>4.7831978319783195</v>
      </c>
      <c r="J39" s="2">
        <f>$H39*Inputs!K$5</f>
        <v>4.8148148148148149</v>
      </c>
      <c r="K39" s="2">
        <f>$H39*Inputs!L$5</f>
        <v>4.9186991869918701</v>
      </c>
    </row>
    <row r="40" spans="1:11" x14ac:dyDescent="0.2">
      <c r="B40" s="8" t="str">
        <f>National!B40</f>
        <v>Interest on retained livestock</v>
      </c>
      <c r="C40" s="2">
        <f>$H40*Inputs!D$5</f>
        <v>2.4390243902439024</v>
      </c>
      <c r="D40" s="2">
        <f>$H40*Inputs!E$5</f>
        <v>2.7100271002710024</v>
      </c>
      <c r="E40" s="2">
        <f>$H40*Inputs!F$5</f>
        <v>2.8292682926829267</v>
      </c>
      <c r="F40" s="2">
        <f>$H40*Inputs!G$5</f>
        <v>2.8807588075880757</v>
      </c>
      <c r="G40" s="2">
        <f>$H40*Inputs!H$5</f>
        <v>3.0352303523035227</v>
      </c>
      <c r="H40" s="17">
        <v>3</v>
      </c>
      <c r="I40" s="2">
        <f>$H40*Inputs!J$5</f>
        <v>2.8699186991869921</v>
      </c>
      <c r="J40" s="2">
        <f>$H40*Inputs!K$5</f>
        <v>2.8888888888888888</v>
      </c>
      <c r="K40" s="2">
        <f>$H40*Inputs!L$5</f>
        <v>2.9512195121951219</v>
      </c>
    </row>
    <row r="41" spans="1:11" x14ac:dyDescent="0.2">
      <c r="B41" s="8" t="str">
        <f>National!B41</f>
        <v>Taxes &amp; Insurance</v>
      </c>
      <c r="C41" s="2">
        <f>$H41*Inputs!D$5</f>
        <v>1.8536585365853657</v>
      </c>
      <c r="D41" s="2">
        <f>$H41*Inputs!E$5</f>
        <v>2.0596205962059617</v>
      </c>
      <c r="E41" s="2">
        <f>$H41*Inputs!F$5</f>
        <v>2.1502439024390241</v>
      </c>
      <c r="F41" s="2">
        <f>$H41*Inputs!G$5</f>
        <v>2.1893766937669374</v>
      </c>
      <c r="G41" s="2">
        <f>$H41*Inputs!H$5</f>
        <v>2.3067750677506771</v>
      </c>
      <c r="H41" s="17">
        <v>2.2799999999999998</v>
      </c>
      <c r="I41" s="2">
        <f>$H41*Inputs!J$5</f>
        <v>2.1811382113821134</v>
      </c>
      <c r="J41" s="2">
        <f>$H41*Inputs!K$5</f>
        <v>2.195555555555555</v>
      </c>
      <c r="K41" s="2">
        <f>$H41*Inputs!L$5</f>
        <v>2.2429268292682925</v>
      </c>
    </row>
    <row r="42" spans="1:11" x14ac:dyDescent="0.2">
      <c r="B42" s="8" t="str">
        <f>National!B42</f>
        <v>Overhead</v>
      </c>
      <c r="C42" s="2">
        <f>$H42*Inputs!D$5</f>
        <v>3.2520325203252032</v>
      </c>
      <c r="D42" s="2">
        <f>$H42*Inputs!E$5</f>
        <v>3.6133694670280034</v>
      </c>
      <c r="E42" s="2">
        <f>$H42*Inputs!F$5</f>
        <v>3.7723577235772359</v>
      </c>
      <c r="F42" s="2">
        <f>$H42*Inputs!G$5</f>
        <v>3.8410117434507676</v>
      </c>
      <c r="G42" s="2">
        <f>$H42*Inputs!H$5</f>
        <v>4.0469738030713636</v>
      </c>
      <c r="H42" s="17">
        <v>4</v>
      </c>
      <c r="I42" s="2">
        <f>$H42*Inputs!J$5</f>
        <v>3.8265582655826558</v>
      </c>
      <c r="J42" s="2">
        <f>$H42*Inputs!K$5</f>
        <v>3.8518518518518516</v>
      </c>
      <c r="K42" s="2">
        <f>$H42*Inputs!L$5</f>
        <v>3.934959349593496</v>
      </c>
    </row>
    <row r="43" spans="1:11" x14ac:dyDescent="0.2">
      <c r="B43" s="8"/>
      <c r="H43" s="13"/>
      <c r="I43" s="13"/>
    </row>
    <row r="44" spans="1:11" x14ac:dyDescent="0.2">
      <c r="A44" s="11"/>
      <c r="B44" s="14" t="str">
        <f>National!B44</f>
        <v>TOTAL FIXED COSTS</v>
      </c>
      <c r="C44" s="20">
        <f t="shared" ref="C44:H44" si="2">SUM(C38:C42)</f>
        <v>11.609756097560975</v>
      </c>
      <c r="D44" s="20">
        <f t="shared" si="2"/>
        <v>12.899728997289973</v>
      </c>
      <c r="E44" s="20">
        <f t="shared" si="2"/>
        <v>13.467317073170733</v>
      </c>
      <c r="F44" s="20">
        <f t="shared" si="2"/>
        <v>13.712411924119241</v>
      </c>
      <c r="G44" s="20">
        <f t="shared" si="2"/>
        <v>14.447696476964769</v>
      </c>
      <c r="H44" s="20">
        <f t="shared" si="2"/>
        <v>14.28</v>
      </c>
      <c r="I44" s="20">
        <f>SUM(I38:I42)</f>
        <v>13.660813008130081</v>
      </c>
      <c r="J44" s="20">
        <f>SUM(J38:J42)</f>
        <v>13.751111111111111</v>
      </c>
      <c r="K44" s="20">
        <f>SUM(K38:K42)</f>
        <v>14.047804878048781</v>
      </c>
    </row>
    <row r="45" spans="1:11" x14ac:dyDescent="0.2">
      <c r="B45" s="8"/>
      <c r="H45" s="13"/>
      <c r="I45" s="13"/>
      <c r="J45" s="13"/>
      <c r="K45" s="13"/>
    </row>
    <row r="46" spans="1:11" x14ac:dyDescent="0.2">
      <c r="A46" s="11"/>
      <c r="B46" s="14" t="str">
        <f>National!B46</f>
        <v>TOTAL COSTS</v>
      </c>
      <c r="C46" s="20">
        <f t="shared" ref="C46:H46" si="3">C34+C44</f>
        <v>121.48495934959348</v>
      </c>
      <c r="D46" s="20">
        <f t="shared" si="3"/>
        <v>134.9221770551039</v>
      </c>
      <c r="E46" s="20">
        <f t="shared" si="3"/>
        <v>140.83455284552846</v>
      </c>
      <c r="F46" s="20">
        <f t="shared" si="3"/>
        <v>143.38762420957539</v>
      </c>
      <c r="G46" s="20">
        <f t="shared" si="3"/>
        <v>151.04683830171635</v>
      </c>
      <c r="H46" s="20">
        <f t="shared" si="3"/>
        <v>149.29999999999998</v>
      </c>
      <c r="I46" s="20">
        <f>I34+I44</f>
        <v>148.25</v>
      </c>
      <c r="J46" s="20">
        <f>J34+J44</f>
        <v>152.08888888888882</v>
      </c>
      <c r="K46" s="20">
        <f>K34+K44</f>
        <v>157.43813008130081</v>
      </c>
    </row>
    <row r="47" spans="1:11" x14ac:dyDescent="0.2">
      <c r="B47" s="8"/>
      <c r="H47" s="13"/>
      <c r="I47" s="13"/>
      <c r="J47" s="13"/>
      <c r="K47" s="13"/>
    </row>
    <row r="48" spans="1:11" x14ac:dyDescent="0.2">
      <c r="A48" s="11"/>
      <c r="B48" s="14" t="str">
        <f>National!B48</f>
        <v>RETURNS</v>
      </c>
      <c r="C48" s="20">
        <f t="shared" ref="C48:H48" si="4">C10-C46</f>
        <v>20.864128471338375</v>
      </c>
      <c r="D48" s="20">
        <f t="shared" si="4"/>
        <v>84.26911858171465</v>
      </c>
      <c r="E48" s="20">
        <f t="shared" si="4"/>
        <v>12.738221849448223</v>
      </c>
      <c r="F48" s="20">
        <f t="shared" si="4"/>
        <v>-1.7049082952233903</v>
      </c>
      <c r="G48" s="20">
        <f t="shared" si="4"/>
        <v>54.598571942053155</v>
      </c>
      <c r="H48" s="20">
        <f t="shared" si="4"/>
        <v>24.36486839062502</v>
      </c>
      <c r="I48" s="20">
        <f>I10-I46</f>
        <v>19.377351776859513</v>
      </c>
      <c r="J48" s="20">
        <f>J10-J46</f>
        <v>22.300663942097088</v>
      </c>
      <c r="K48" s="20">
        <f>K10-K46</f>
        <v>16.467049850902583</v>
      </c>
    </row>
    <row r="49" spans="1:11" x14ac:dyDescent="0.2">
      <c r="B49" s="8"/>
      <c r="H49" s="13"/>
      <c r="I49" s="13"/>
      <c r="J49" s="13"/>
      <c r="K49" s="13"/>
    </row>
    <row r="50" spans="1:11" ht="13.5" thickBot="1" x14ac:dyDescent="0.25">
      <c r="A50" s="4"/>
      <c r="B50" s="9"/>
      <c r="C50" s="4"/>
      <c r="D50" s="4"/>
      <c r="E50" s="4"/>
      <c r="F50" s="4"/>
      <c r="G50" s="4"/>
      <c r="H50" s="4"/>
      <c r="I50" s="4"/>
      <c r="J50" s="4"/>
      <c r="K50" s="4"/>
    </row>
  </sheetData>
  <mergeCells count="1">
    <mergeCell ref="C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
  <sheetViews>
    <sheetView zoomScale="80" zoomScaleNormal="80" workbookViewId="0">
      <selection activeCell="B1" sqref="B1:K48"/>
    </sheetView>
  </sheetViews>
  <sheetFormatPr defaultRowHeight="12.75" x14ac:dyDescent="0.2"/>
  <cols>
    <col min="2" max="2" width="28.42578125" bestFit="1" customWidth="1"/>
    <col min="3" max="5" width="8.85546875" style="56"/>
  </cols>
  <sheetData>
    <row r="1" spans="1:11" ht="15" x14ac:dyDescent="0.25">
      <c r="C1" s="63" t="s">
        <v>43</v>
      </c>
      <c r="D1" s="64"/>
      <c r="E1" s="64"/>
      <c r="F1" s="64"/>
      <c r="G1" s="64"/>
      <c r="H1" s="64"/>
      <c r="I1" s="64"/>
      <c r="J1" s="64"/>
      <c r="K1" s="64"/>
    </row>
    <row r="2" spans="1:11" ht="15" x14ac:dyDescent="0.25">
      <c r="A2" s="11"/>
      <c r="B2" s="7"/>
      <c r="C2" s="45">
        <v>2010</v>
      </c>
      <c r="D2" s="45">
        <v>2011</v>
      </c>
      <c r="E2" s="45">
        <v>2012</v>
      </c>
      <c r="F2" s="5">
        <v>2013</v>
      </c>
      <c r="G2" s="5">
        <v>2014</v>
      </c>
      <c r="H2" s="5">
        <v>2015</v>
      </c>
      <c r="I2" s="5">
        <v>2016</v>
      </c>
      <c r="J2" s="5">
        <v>2017</v>
      </c>
      <c r="K2" s="5">
        <v>2018</v>
      </c>
    </row>
    <row r="3" spans="1:11" ht="15" x14ac:dyDescent="0.25">
      <c r="A3" s="26"/>
      <c r="B3" s="27"/>
      <c r="C3" s="48" t="s">
        <v>41</v>
      </c>
      <c r="D3" s="48" t="s">
        <v>41</v>
      </c>
      <c r="E3" s="48" t="s">
        <v>41</v>
      </c>
      <c r="F3" s="6" t="s">
        <v>41</v>
      </c>
      <c r="G3" s="6" t="s">
        <v>41</v>
      </c>
      <c r="H3" s="6" t="s">
        <v>41</v>
      </c>
      <c r="I3" s="6" t="s">
        <v>41</v>
      </c>
      <c r="J3" s="6" t="s">
        <v>41</v>
      </c>
      <c r="K3" s="6" t="s">
        <v>41</v>
      </c>
    </row>
    <row r="4" spans="1:11" x14ac:dyDescent="0.2">
      <c r="A4" s="11"/>
      <c r="B4" s="14" t="str">
        <f>National!B4</f>
        <v>GROSS RECEIPTS</v>
      </c>
      <c r="C4" s="49"/>
      <c r="D4" s="50"/>
      <c r="E4" s="50"/>
      <c r="F4" s="11"/>
      <c r="G4" s="11"/>
      <c r="H4" s="11"/>
      <c r="I4" s="13"/>
    </row>
    <row r="5" spans="1:11" x14ac:dyDescent="0.2">
      <c r="B5" s="8" t="str">
        <f>National!B5</f>
        <v>Lambs</v>
      </c>
      <c r="C5" s="21">
        <f>(((Inputs!D31*Inputs!D37)-(Inputs!D31*Inputs!D69)-(Inputs!D31*Inputs!D34))*Inputs!$E$75*Inputs!D3)/Inputs!D31</f>
        <v>79.844988141059488</v>
      </c>
      <c r="D5" s="21">
        <f>(((Inputs!E31*Inputs!E37)-(Inputs!E31*Inputs!E69)-(Inputs!E31*Inputs!E34))*Inputs!$E$75*Inputs!E3)/Inputs!E31</f>
        <v>126.34357350219926</v>
      </c>
      <c r="E5" s="21">
        <f>(((Inputs!F31*Inputs!F37)-(Inputs!F31*Inputs!F69)-(Inputs!F31*Inputs!F34))*Inputs!$E$75*Inputs!F3)/Inputs!F31</f>
        <v>91.872623435120062</v>
      </c>
      <c r="F5" s="21">
        <f>(((Inputs!G31*Inputs!G37)-(Inputs!G31*Inputs!G69)-(Inputs!G31*Inputs!G34))*Inputs!$E$75*Inputs!G3)/Inputs!G31</f>
        <v>83.621473298929914</v>
      </c>
      <c r="G5" s="21">
        <f>(((Inputs!H31*Inputs!H37)-(Inputs!H31*Inputs!H69)-(Inputs!H31*Inputs!H34))*Inputs!$E$75*Inputs!H3)/Inputs!H31</f>
        <v>115.59305434788774</v>
      </c>
      <c r="H5" s="21">
        <f>(((Inputs!I31*Inputs!I37)-(Inputs!I31*Inputs!I69)-(Inputs!I31*Inputs!I34))*Inputs!$E$75*Inputs!I3)/Inputs!I31</f>
        <v>108.85263453259343</v>
      </c>
      <c r="I5" s="21">
        <f>(((Inputs!J31*Inputs!J37)-(Inputs!J31*Inputs!J69)-(Inputs!J31*Inputs!J34))*Inputs!$E$75*Inputs!J3)/Inputs!J31</f>
        <v>110.61294665492957</v>
      </c>
      <c r="J5" s="21">
        <f>(((Inputs!K31*Inputs!K37)-(Inputs!K31*Inputs!K69)-(Inputs!K31*Inputs!K34))*Inputs!$E$75*Inputs!K3)/Inputs!K31</f>
        <v>114.63169840425532</v>
      </c>
      <c r="K5" s="21">
        <f>(((Inputs!L31*Inputs!L37)-(Inputs!L31*Inputs!L69)-(Inputs!L31*Inputs!L34))*Inputs!$E$75*Inputs!L3)/Inputs!L31</f>
        <v>106.5245</v>
      </c>
    </row>
    <row r="6" spans="1:11" x14ac:dyDescent="0.2">
      <c r="B6" s="8" t="str">
        <f>National!B6</f>
        <v>Cull ewes</v>
      </c>
      <c r="C6" s="21">
        <f>(Inputs!D31*Inputs!D34*Inputs!D38*Inputs!$E$76)/Inputs!D31</f>
        <v>10.116699999999998</v>
      </c>
      <c r="D6" s="21">
        <f>(Inputs!E31*Inputs!E34*Inputs!E38*Inputs!$E$76)/Inputs!E31</f>
        <v>11.257400000000001</v>
      </c>
      <c r="E6" s="21">
        <f>(Inputs!F31*Inputs!F34*Inputs!F38*Inputs!$E$76)/Inputs!F31</f>
        <v>10.930999999999999</v>
      </c>
      <c r="F6" s="21">
        <f>(Inputs!G31*Inputs!G34*Inputs!G38*Inputs!$E$76)/Inputs!G31</f>
        <v>8.1056000000000008</v>
      </c>
      <c r="G6" s="21">
        <f>(Inputs!H31*Inputs!H34*Inputs!H38*Inputs!$E$76)/Inputs!H31</f>
        <v>11.162199999999999</v>
      </c>
      <c r="H6" s="21">
        <f>(Inputs!I31*Inputs!I34*Inputs!I38*Inputs!$E$76)/Inputs!I31</f>
        <v>13.448700000000001</v>
      </c>
      <c r="I6" s="21">
        <f>(Inputs!J31*Inputs!J34*Inputs!J38*Inputs!$E$76)/Inputs!J31</f>
        <v>12.260400000000001</v>
      </c>
      <c r="J6" s="21">
        <f>(Inputs!K31*Inputs!K34*Inputs!K38*Inputs!$E$76)/Inputs!K31</f>
        <v>13.055999999999999</v>
      </c>
      <c r="K6" s="21">
        <f>(Inputs!L31*Inputs!L34*Inputs!L38*Inputs!$E$76)/Inputs!L31</f>
        <v>11.1639</v>
      </c>
    </row>
    <row r="7" spans="1:11" x14ac:dyDescent="0.2">
      <c r="B7" s="8" t="str">
        <f>National!B7</f>
        <v>Cull rams</v>
      </c>
      <c r="C7" s="21">
        <f>(Inputs!D32*Inputs!D33*Inputs!D39*Inputs!$E$77)/Inputs!D31</f>
        <v>0.43980000000000002</v>
      </c>
      <c r="D7" s="21">
        <f>(Inputs!E32*Inputs!E33*Inputs!E39*Inputs!$E$77)/Inputs!E31</f>
        <v>0.45566509090909091</v>
      </c>
      <c r="E7" s="21">
        <f>(Inputs!F32*Inputs!F33*Inputs!F39*Inputs!$E$77)/Inputs!F31</f>
        <v>0.43005272727272736</v>
      </c>
      <c r="F7" s="21">
        <f>(Inputs!G32*Inputs!G33*Inputs!G39*Inputs!$E$77)/Inputs!G31</f>
        <v>0.328959</v>
      </c>
      <c r="G7" s="21">
        <f>(Inputs!H32*Inputs!H33*Inputs!H39*Inputs!$E$77)/Inputs!H31</f>
        <v>0.38454300000000002</v>
      </c>
      <c r="H7" s="21">
        <f>(Inputs!I32*Inputs!I33*Inputs!I39*Inputs!$E$77)/Inputs!I31</f>
        <v>0.49817699999999998</v>
      </c>
      <c r="I7" s="21">
        <f>(Inputs!J32*Inputs!J33*Inputs!J39*Inputs!$E$77)/Inputs!J31</f>
        <v>0.46476000000000001</v>
      </c>
      <c r="J7" s="21">
        <f>(Inputs!K32*Inputs!K33*Inputs!K39*Inputs!$E$77)/Inputs!K31</f>
        <v>0.45878399999999997</v>
      </c>
      <c r="K7" s="21">
        <f>(Inputs!L32*Inputs!L33*Inputs!L39*Inputs!$E$77)/Inputs!L31</f>
        <v>0.44481600000000004</v>
      </c>
    </row>
    <row r="8" spans="1:11" x14ac:dyDescent="0.2">
      <c r="B8" s="8" t="str">
        <f>National!B8</f>
        <v>Wool</v>
      </c>
      <c r="C8" s="21">
        <f>((Inputs!D31+Inputs!D32)*Inputs!$E$78*Inputs!D4)/Inputs!D31</f>
        <v>9.4943999999999988</v>
      </c>
      <c r="D8" s="21">
        <f>((Inputs!E31+Inputs!E32)*Inputs!$E$78*Inputs!E4)/Inputs!E31</f>
        <v>13.787519999999999</v>
      </c>
      <c r="E8" s="21">
        <f>((Inputs!F31+Inputs!F32)*Inputs!$E$78*Inputs!F4)/Inputs!F31</f>
        <v>12.54912</v>
      </c>
      <c r="F8" s="21">
        <f>((Inputs!G31+Inputs!G32)*Inputs!$E$78*Inputs!G4)/Inputs!G31</f>
        <v>11.9712</v>
      </c>
      <c r="G8" s="21">
        <f>((Inputs!H31+Inputs!H32)*Inputs!$E$78*Inputs!H4)/Inputs!H31</f>
        <v>12.05376</v>
      </c>
      <c r="H8" s="21">
        <f>((Inputs!I31+Inputs!I32)*Inputs!$E$78*Inputs!I4)/Inputs!I31</f>
        <v>11.9712</v>
      </c>
      <c r="I8" s="21">
        <f>((Inputs!J31+Inputs!J32)*Inputs!$E$78*Inputs!J4)/Inputs!J31</f>
        <v>11.9712</v>
      </c>
      <c r="J8" s="21">
        <f>((Inputs!K31+Inputs!K32)*Inputs!$E$78*Inputs!K4)/Inputs!K31</f>
        <v>12.218879999999999</v>
      </c>
      <c r="K8" s="21">
        <f>((Inputs!L31+Inputs!L32)*Inputs!$E$78*Inputs!L4)/Inputs!L31</f>
        <v>14.448</v>
      </c>
    </row>
    <row r="9" spans="1:11" x14ac:dyDescent="0.2">
      <c r="B9" s="8"/>
      <c r="C9" s="51"/>
      <c r="D9" s="39"/>
      <c r="E9" s="39"/>
      <c r="F9" s="13"/>
      <c r="G9" s="13"/>
      <c r="H9" s="13"/>
      <c r="I9" s="13"/>
      <c r="J9" s="13"/>
      <c r="K9" s="13"/>
    </row>
    <row r="10" spans="1:11" x14ac:dyDescent="0.2">
      <c r="A10" s="11"/>
      <c r="B10" s="14" t="str">
        <f>National!B10</f>
        <v>TOTAL RECIEPTS</v>
      </c>
      <c r="C10" s="52">
        <f t="shared" ref="C10:H10" si="0">SUM(C5:C8)</f>
        <v>99.895888141059487</v>
      </c>
      <c r="D10" s="52">
        <f t="shared" si="0"/>
        <v>151.84415859310835</v>
      </c>
      <c r="E10" s="52">
        <f t="shared" si="0"/>
        <v>115.78279616239278</v>
      </c>
      <c r="F10" s="20">
        <f t="shared" si="0"/>
        <v>104.0272322989299</v>
      </c>
      <c r="G10" s="20">
        <f t="shared" si="0"/>
        <v>139.19355734788775</v>
      </c>
      <c r="H10" s="20">
        <f t="shared" si="0"/>
        <v>134.77071153259342</v>
      </c>
      <c r="I10" s="20">
        <f>SUM(I5:I8)</f>
        <v>135.30930665492957</v>
      </c>
      <c r="J10" s="20">
        <f>SUM(J5:J8)</f>
        <v>140.36536240425534</v>
      </c>
      <c r="K10" s="20">
        <f>SUM(K5:K8)</f>
        <v>132.58121600000001</v>
      </c>
    </row>
    <row r="11" spans="1:11" x14ac:dyDescent="0.2">
      <c r="B11" s="8"/>
      <c r="C11" s="51"/>
      <c r="D11" s="39"/>
      <c r="E11" s="39"/>
      <c r="F11" s="13"/>
      <c r="G11" s="13"/>
      <c r="H11" s="13"/>
      <c r="I11" s="13"/>
    </row>
    <row r="12" spans="1:11" x14ac:dyDescent="0.2">
      <c r="A12" s="11"/>
      <c r="B12" s="14" t="str">
        <f>National!B12</f>
        <v>VARIABLE COSTS</v>
      </c>
      <c r="C12" s="49"/>
      <c r="D12" s="50"/>
      <c r="E12" s="50"/>
      <c r="F12" s="11"/>
      <c r="G12" s="11"/>
      <c r="H12" s="11"/>
      <c r="I12" s="11"/>
      <c r="J12" s="11"/>
      <c r="K12" s="11"/>
    </row>
    <row r="13" spans="1:11" x14ac:dyDescent="0.2">
      <c r="B13" s="8" t="str">
        <f>National!B13</f>
        <v>Pasture</v>
      </c>
      <c r="C13" s="21">
        <v>18</v>
      </c>
      <c r="D13" s="21">
        <v>18</v>
      </c>
      <c r="E13" s="21">
        <v>18</v>
      </c>
      <c r="F13" s="17">
        <v>18</v>
      </c>
      <c r="G13" s="17">
        <v>24</v>
      </c>
      <c r="H13" s="17">
        <v>36</v>
      </c>
      <c r="I13" s="17">
        <v>48</v>
      </c>
      <c r="J13" s="17">
        <v>48</v>
      </c>
      <c r="K13" s="17">
        <v>48</v>
      </c>
    </row>
    <row r="14" spans="1:11" x14ac:dyDescent="0.2">
      <c r="B14" s="8" t="str">
        <f>National!B14</f>
        <v>Federal Range</v>
      </c>
      <c r="C14" s="21">
        <f>$H14*Inputs!D$5</f>
        <v>0</v>
      </c>
      <c r="D14" s="21">
        <f>$H14*Inputs!E$5</f>
        <v>0</v>
      </c>
      <c r="E14" s="21">
        <f>$H14*Inputs!F$5</f>
        <v>0</v>
      </c>
      <c r="F14" s="17">
        <f>$H14*Inputs!G$5</f>
        <v>0</v>
      </c>
      <c r="G14" s="17">
        <f>$H14*Inputs!H$5</f>
        <v>0</v>
      </c>
      <c r="H14" s="17">
        <v>0</v>
      </c>
      <c r="I14" s="17">
        <v>0</v>
      </c>
      <c r="J14" s="17">
        <v>0</v>
      </c>
      <c r="K14" s="17">
        <v>0</v>
      </c>
    </row>
    <row r="15" spans="1:11" x14ac:dyDescent="0.2">
      <c r="B15" s="8" t="str">
        <f>National!B15</f>
        <v>Hay</v>
      </c>
      <c r="C15" s="21">
        <f>$H15*Inputs!D$5</f>
        <v>6.8292682926829267</v>
      </c>
      <c r="D15" s="21">
        <f>$H15*Inputs!E$5</f>
        <v>7.5880758807588071</v>
      </c>
      <c r="E15" s="21">
        <f>$H15*Inputs!F$5</f>
        <v>7.9219512195121959</v>
      </c>
      <c r="F15" s="17">
        <v>13.8</v>
      </c>
      <c r="G15" s="17">
        <v>9</v>
      </c>
      <c r="H15" s="17">
        <v>8.4</v>
      </c>
      <c r="I15" s="17">
        <v>7.95</v>
      </c>
      <c r="J15" s="17">
        <v>7.25</v>
      </c>
      <c r="K15" s="17">
        <v>7.25</v>
      </c>
    </row>
    <row r="16" spans="1:11" x14ac:dyDescent="0.2">
      <c r="B16" s="8" t="str">
        <f>National!B16</f>
        <v>PRF Rainfall Insurance</v>
      </c>
      <c r="C16" s="21">
        <f>$H16*Inputs!D$5</f>
        <v>4.1463414634146334</v>
      </c>
      <c r="D16" s="21">
        <f>$H16*Inputs!E$5</f>
        <v>4.6070460704607044</v>
      </c>
      <c r="E16" s="21">
        <f>$H16*Inputs!F$5</f>
        <v>4.8097560975609754</v>
      </c>
      <c r="F16" s="17">
        <v>5.0999999999999996</v>
      </c>
      <c r="G16" s="17">
        <v>5.0999999999999996</v>
      </c>
      <c r="H16" s="17">
        <v>5.0999999999999996</v>
      </c>
      <c r="I16" s="17">
        <v>5.0999999999999996</v>
      </c>
      <c r="J16" s="17">
        <v>5.0999999999999996</v>
      </c>
      <c r="K16" s="17">
        <v>6.66</v>
      </c>
    </row>
    <row r="17" spans="2:11" x14ac:dyDescent="0.2">
      <c r="B17" s="8" t="str">
        <f>National!B17</f>
        <v>Feed Grain</v>
      </c>
      <c r="C17" s="21">
        <f>$H17*Inputs!D$5</f>
        <v>1.9186991869918697</v>
      </c>
      <c r="D17" s="21">
        <f>$H17*Inputs!E$5</f>
        <v>2.131887985546522</v>
      </c>
      <c r="E17" s="21">
        <f>$H17*Inputs!F$5</f>
        <v>2.225691056910569</v>
      </c>
      <c r="F17" s="17">
        <v>5.94</v>
      </c>
      <c r="G17" s="17">
        <v>3.25</v>
      </c>
      <c r="H17" s="17">
        <v>2.36</v>
      </c>
      <c r="I17" s="17">
        <v>1.93</v>
      </c>
      <c r="J17" s="17">
        <v>1.57</v>
      </c>
      <c r="K17" s="17">
        <v>1.57</v>
      </c>
    </row>
    <row r="18" spans="2:11" x14ac:dyDescent="0.2">
      <c r="B18" s="8" t="str">
        <f>National!B18</f>
        <v>Salt &amp; Mineral</v>
      </c>
      <c r="C18" s="21">
        <f>$H18*Inputs!D$5</f>
        <v>5.536585365853659</v>
      </c>
      <c r="D18" s="21">
        <f>$H18*Inputs!E$5</f>
        <v>6.1517615176151761</v>
      </c>
      <c r="E18" s="21">
        <f>$H18*Inputs!F$5</f>
        <v>6.4224390243902443</v>
      </c>
      <c r="F18" s="17">
        <v>6.48</v>
      </c>
      <c r="G18" s="17">
        <v>6.79</v>
      </c>
      <c r="H18" s="17">
        <v>6.8100000000000005</v>
      </c>
      <c r="I18" s="17">
        <v>6.81</v>
      </c>
      <c r="J18" s="17">
        <v>1.04</v>
      </c>
      <c r="K18" s="17">
        <v>1.04</v>
      </c>
    </row>
    <row r="19" spans="2:11" x14ac:dyDescent="0.2">
      <c r="B19" s="8" t="str">
        <f>National!B19</f>
        <v>Vet &amp; Medicine</v>
      </c>
      <c r="C19" s="21">
        <f>$H19*Inputs!D$5</f>
        <v>1.2357723577235773</v>
      </c>
      <c r="D19" s="21">
        <f>$H19*Inputs!E$5</f>
        <v>1.3730803974706414</v>
      </c>
      <c r="E19" s="21">
        <f>$H19*Inputs!F$5</f>
        <v>1.4334959349593497</v>
      </c>
      <c r="F19" s="17">
        <v>1.75</v>
      </c>
      <c r="G19" s="17">
        <v>1.53</v>
      </c>
      <c r="H19" s="17">
        <v>1.52</v>
      </c>
      <c r="I19" s="17">
        <v>1.52</v>
      </c>
      <c r="J19" s="17">
        <v>2.4300000000000002</v>
      </c>
      <c r="K19" s="17">
        <v>3.93</v>
      </c>
    </row>
    <row r="20" spans="2:11" x14ac:dyDescent="0.2">
      <c r="B20" s="8" t="str">
        <f>National!B20</f>
        <v>Breeding (ram cost per ewe)</v>
      </c>
      <c r="C20" s="21">
        <f>$H20*Inputs!D$5</f>
        <v>6.3414634146341458</v>
      </c>
      <c r="D20" s="21">
        <f>$H20*Inputs!E$5</f>
        <v>7.0460704607046063</v>
      </c>
      <c r="E20" s="21">
        <f>$H20*Inputs!F$5</f>
        <v>7.3560975609756101</v>
      </c>
      <c r="F20" s="17">
        <f>$H20*Inputs!G$5</f>
        <v>7.4899728997289969</v>
      </c>
      <c r="G20" s="17">
        <f>$H20*Inputs!H$5</f>
        <v>7.8915989159891584</v>
      </c>
      <c r="H20" s="17">
        <v>7.8</v>
      </c>
      <c r="I20" s="17">
        <v>7.8</v>
      </c>
      <c r="J20" s="17">
        <v>7.8</v>
      </c>
      <c r="K20" s="17">
        <v>7.8</v>
      </c>
    </row>
    <row r="21" spans="2:11" x14ac:dyDescent="0.2">
      <c r="B21" s="8" t="str">
        <f>National!B21</f>
        <v>Marketing &amp; Hauling</v>
      </c>
      <c r="C21" s="21">
        <f>$H21*Inputs!D$5</f>
        <v>3.3821138211382116</v>
      </c>
      <c r="D21" s="21">
        <f>$H21*Inputs!E$5</f>
        <v>3.7579042457091236</v>
      </c>
      <c r="E21" s="21">
        <f>$H21*Inputs!F$5</f>
        <v>3.9232520325203253</v>
      </c>
      <c r="F21" s="17">
        <v>3.2</v>
      </c>
      <c r="G21" s="17">
        <v>3.72</v>
      </c>
      <c r="H21" s="17">
        <v>4.16</v>
      </c>
      <c r="I21" s="17">
        <v>4.16</v>
      </c>
      <c r="J21" s="17">
        <v>4.16</v>
      </c>
      <c r="K21" s="17">
        <v>4.16</v>
      </c>
    </row>
    <row r="22" spans="2:11" x14ac:dyDescent="0.2">
      <c r="B22" s="8" t="str">
        <f>National!B22</f>
        <v>Fuel, lube, repairs, utilities</v>
      </c>
      <c r="C22" s="21">
        <f>$H22*Inputs!D$5</f>
        <v>22.471544715447155</v>
      </c>
      <c r="D22" s="21">
        <f>$H22*Inputs!E$5</f>
        <v>24.968383017163504</v>
      </c>
      <c r="E22" s="21">
        <f>$H22*Inputs!F$5</f>
        <v>26.066991869918699</v>
      </c>
      <c r="F22" s="17">
        <v>32.49</v>
      </c>
      <c r="G22" s="17">
        <v>30.18</v>
      </c>
      <c r="H22" s="17">
        <v>27.64</v>
      </c>
      <c r="I22" s="17">
        <v>22.52</v>
      </c>
      <c r="J22" s="17">
        <v>24.5</v>
      </c>
      <c r="K22" s="17">
        <v>26.35</v>
      </c>
    </row>
    <row r="23" spans="2:11" x14ac:dyDescent="0.2">
      <c r="B23" s="8" t="str">
        <f>National!B23</f>
        <v>Shearing ewes</v>
      </c>
      <c r="C23" s="21">
        <f>$H23*Inputs!D$5</f>
        <v>2.6422764227642275</v>
      </c>
      <c r="D23" s="21">
        <f>$H23*Inputs!E$5</f>
        <v>2.9358626919602528</v>
      </c>
      <c r="E23" s="21">
        <f>$H23*Inputs!F$5</f>
        <v>3.065040650406504</v>
      </c>
      <c r="F23" s="17">
        <v>4</v>
      </c>
      <c r="G23" s="17">
        <v>4</v>
      </c>
      <c r="H23" s="17">
        <v>3.25</v>
      </c>
      <c r="I23" s="17">
        <v>3.25</v>
      </c>
      <c r="J23" s="17">
        <v>3.25</v>
      </c>
      <c r="K23" s="17">
        <v>3.25</v>
      </c>
    </row>
    <row r="24" spans="2:11" x14ac:dyDescent="0.2">
      <c r="B24" s="8" t="str">
        <f>National!B24</f>
        <v>Shearing rams</v>
      </c>
      <c r="C24" s="21">
        <f>$H24*Inputs!D$5</f>
        <v>0.36585365853658536</v>
      </c>
      <c r="D24" s="21">
        <f>$H24*Inputs!E$5</f>
        <v>0.4065040650406504</v>
      </c>
      <c r="E24" s="21">
        <f>$H24*Inputs!F$5</f>
        <v>0.42439024390243907</v>
      </c>
      <c r="F24" s="17">
        <f>$H24*Inputs!G$5</f>
        <v>0.43211382113821134</v>
      </c>
      <c r="G24" s="17">
        <f>$H24*Inputs!H$5</f>
        <v>0.45528455284552843</v>
      </c>
      <c r="H24" s="17">
        <v>0.45</v>
      </c>
      <c r="I24" s="17">
        <v>0.45</v>
      </c>
      <c r="J24" s="17">
        <v>0.45</v>
      </c>
      <c r="K24" s="17">
        <v>0.45</v>
      </c>
    </row>
    <row r="25" spans="2:11" x14ac:dyDescent="0.2">
      <c r="B25" s="8" t="str">
        <f>National!B25</f>
        <v>Predator Control</v>
      </c>
      <c r="C25" s="21">
        <f>$H25*Inputs!D$5</f>
        <v>1.7073170731707317</v>
      </c>
      <c r="D25" s="21">
        <f>$H25*Inputs!E$5</f>
        <v>1.8970189701897018</v>
      </c>
      <c r="E25" s="21">
        <f>$H25*Inputs!F$5</f>
        <v>1.980487804878049</v>
      </c>
      <c r="F25" s="17">
        <v>2.1</v>
      </c>
      <c r="G25" s="17">
        <v>2.1</v>
      </c>
      <c r="H25" s="17">
        <v>2.1</v>
      </c>
      <c r="I25" s="17">
        <v>2.1</v>
      </c>
      <c r="J25" s="17">
        <v>2.1</v>
      </c>
      <c r="K25" s="17">
        <v>2.1</v>
      </c>
    </row>
    <row r="26" spans="2:11" x14ac:dyDescent="0.2">
      <c r="B26" s="8" t="str">
        <f>National!B26</f>
        <v>Dog Food</v>
      </c>
      <c r="C26" s="21">
        <f>$H26*Inputs!D$5</f>
        <v>0.81300813008130079</v>
      </c>
      <c r="D26" s="21">
        <f>$H26*Inputs!E$5</f>
        <v>0.90334236675700086</v>
      </c>
      <c r="E26" s="21">
        <f>$H26*Inputs!F$5</f>
        <v>0.94308943089430897</v>
      </c>
      <c r="F26" s="17">
        <f>$H26*Inputs!G$5</f>
        <v>0.96025293586269189</v>
      </c>
      <c r="G26" s="17">
        <f>$H26*Inputs!H$5</f>
        <v>1.0117434507678409</v>
      </c>
      <c r="H26" s="17">
        <v>1</v>
      </c>
      <c r="I26" s="17">
        <v>1</v>
      </c>
      <c r="J26" s="17">
        <v>1.25</v>
      </c>
      <c r="K26" s="17">
        <v>1.5</v>
      </c>
    </row>
    <row r="27" spans="2:11" x14ac:dyDescent="0.2">
      <c r="B27" s="8" t="str">
        <f>National!B27</f>
        <v>ALB Checkoff</v>
      </c>
      <c r="C27" s="39">
        <v>0.55000000000000004</v>
      </c>
      <c r="D27" s="39">
        <v>0.55000000000000004</v>
      </c>
      <c r="E27" s="39">
        <v>0.55000000000000004</v>
      </c>
      <c r="F27" s="13">
        <v>0.55000000000000004</v>
      </c>
      <c r="G27" s="13">
        <v>0.55000000000000004</v>
      </c>
      <c r="H27" s="13">
        <v>0.55000000000000004</v>
      </c>
      <c r="I27" s="13">
        <v>0.55000000000000004</v>
      </c>
      <c r="J27" s="13">
        <v>0.55000000000000004</v>
      </c>
      <c r="K27" s="13">
        <v>0.55000000000000004</v>
      </c>
    </row>
    <row r="28" spans="2:11" x14ac:dyDescent="0.2">
      <c r="B28" s="8" t="str">
        <f>National!B28</f>
        <v>Operator/Family Labor</v>
      </c>
      <c r="C28" s="21">
        <f>$H28*Inputs!D$5</f>
        <v>1.4634146341463414</v>
      </c>
      <c r="D28" s="21">
        <f>$H28*Inputs!E$5</f>
        <v>1.6260162601626016</v>
      </c>
      <c r="E28" s="21">
        <f>$H28*Inputs!F$5</f>
        <v>1.6975609756097563</v>
      </c>
      <c r="F28" s="21">
        <v>1.8</v>
      </c>
      <c r="G28" s="21">
        <v>1.8</v>
      </c>
      <c r="H28" s="21">
        <v>1.8</v>
      </c>
      <c r="I28" s="21">
        <v>1.8</v>
      </c>
      <c r="J28" s="21">
        <v>1.8</v>
      </c>
      <c r="K28" s="21">
        <v>1.8</v>
      </c>
    </row>
    <row r="29" spans="2:11" x14ac:dyDescent="0.2">
      <c r="B29" s="8" t="str">
        <f>National!B29</f>
        <v>Hired Labor</v>
      </c>
      <c r="C29" s="21">
        <f>$H29*Inputs!D$5</f>
        <v>0</v>
      </c>
      <c r="D29" s="21">
        <f>$H29*Inputs!E$5</f>
        <v>0</v>
      </c>
      <c r="E29" s="21">
        <f>$H29*Inputs!F$5</f>
        <v>0</v>
      </c>
      <c r="F29" s="21">
        <f>$H29*Inputs!G$5</f>
        <v>0</v>
      </c>
      <c r="G29" s="21">
        <f>$H29*Inputs!H$5</f>
        <v>0</v>
      </c>
      <c r="H29" s="17">
        <v>0</v>
      </c>
      <c r="I29" s="17">
        <v>0</v>
      </c>
      <c r="J29" s="17">
        <v>0</v>
      </c>
      <c r="K29" s="17">
        <v>0</v>
      </c>
    </row>
    <row r="30" spans="2:11" x14ac:dyDescent="0.2">
      <c r="B30" s="8" t="str">
        <f>National!B30</f>
        <v>Camp Supplies</v>
      </c>
      <c r="C30" s="21">
        <f>$H30*Inputs!D$5</f>
        <v>0</v>
      </c>
      <c r="D30" s="21">
        <f>$H30*Inputs!E$5</f>
        <v>0</v>
      </c>
      <c r="E30" s="21">
        <f>$H30*Inputs!F$5</f>
        <v>0</v>
      </c>
      <c r="F30" s="21">
        <f>$H30*Inputs!G$5</f>
        <v>0</v>
      </c>
      <c r="G30" s="21">
        <f>$H30*Inputs!H$5</f>
        <v>0</v>
      </c>
      <c r="H30" s="17">
        <v>0</v>
      </c>
      <c r="I30" s="17">
        <v>0</v>
      </c>
      <c r="J30" s="17">
        <v>0</v>
      </c>
      <c r="K30" s="17">
        <v>0</v>
      </c>
    </row>
    <row r="31" spans="2:11" x14ac:dyDescent="0.2">
      <c r="B31" s="8" t="str">
        <f>National!B31</f>
        <v>Housing Improvement &amp; Repair</v>
      </c>
      <c r="C31" s="21">
        <f>$H31*Inputs!D$5</f>
        <v>0</v>
      </c>
      <c r="D31" s="21">
        <f>$H31*Inputs!E$5</f>
        <v>0</v>
      </c>
      <c r="E31" s="21">
        <f>$H31*Inputs!F$5</f>
        <v>0</v>
      </c>
      <c r="F31" s="21">
        <f>$H31*Inputs!G$5</f>
        <v>0</v>
      </c>
      <c r="G31" s="21">
        <f>$H31*Inputs!H$5</f>
        <v>0</v>
      </c>
      <c r="H31" s="17">
        <v>0</v>
      </c>
      <c r="I31" s="17">
        <v>0</v>
      </c>
      <c r="J31" s="17">
        <v>0</v>
      </c>
      <c r="K31" s="17">
        <v>0</v>
      </c>
    </row>
    <row r="32" spans="2:11" x14ac:dyDescent="0.2">
      <c r="B32" s="8" t="str">
        <f>National!B32</f>
        <v>Interest on Operating Capital</v>
      </c>
      <c r="C32" s="21">
        <f>$H32*Inputs!D$5</f>
        <v>2.4471544715447151</v>
      </c>
      <c r="D32" s="21">
        <f>$H32*Inputs!E$5</f>
        <v>2.7190605239385723</v>
      </c>
      <c r="E32" s="21">
        <f>$H32*Inputs!F$5</f>
        <v>2.8386991869918696</v>
      </c>
      <c r="F32" s="21">
        <v>2.74</v>
      </c>
      <c r="G32" s="21">
        <v>2.74</v>
      </c>
      <c r="H32" s="17">
        <v>3.01</v>
      </c>
      <c r="I32" s="17">
        <v>5.26</v>
      </c>
      <c r="J32" s="17">
        <v>4.0599999999999996</v>
      </c>
      <c r="K32" s="17">
        <v>4.4400000000000004</v>
      </c>
    </row>
    <row r="33" spans="1:11" x14ac:dyDescent="0.2">
      <c r="B33" s="8"/>
      <c r="C33" s="51"/>
      <c r="D33" s="39"/>
      <c r="E33" s="39"/>
      <c r="F33" s="13"/>
      <c r="G33" s="13"/>
      <c r="H33" s="13"/>
      <c r="I33" s="13"/>
      <c r="J33" s="13"/>
      <c r="K33" s="13"/>
    </row>
    <row r="34" spans="1:11" x14ac:dyDescent="0.2">
      <c r="A34" s="11"/>
      <c r="B34" s="14" t="str">
        <f>National!B34</f>
        <v>TOTAL VARIABLE COSTS</v>
      </c>
      <c r="C34" s="53">
        <f t="shared" ref="C34:H34" si="1">SUM(C13:C32)</f>
        <v>79.850813008130075</v>
      </c>
      <c r="D34" s="52">
        <f t="shared" si="1"/>
        <v>86.662014453477866</v>
      </c>
      <c r="E34" s="52">
        <f t="shared" si="1"/>
        <v>89.658943089430892</v>
      </c>
      <c r="F34" s="20">
        <f t="shared" si="1"/>
        <v>106.83233965672989</v>
      </c>
      <c r="G34" s="20">
        <f t="shared" si="1"/>
        <v>104.11862691960251</v>
      </c>
      <c r="H34" s="20">
        <f t="shared" si="1"/>
        <v>111.95</v>
      </c>
      <c r="I34" s="20">
        <f>SUM(I13:I32)</f>
        <v>120.19999999999999</v>
      </c>
      <c r="J34" s="20">
        <f>SUM(J13:J32)</f>
        <v>115.30999999999999</v>
      </c>
      <c r="K34" s="20">
        <f>SUM(K13:K32)</f>
        <v>120.84999999999998</v>
      </c>
    </row>
    <row r="35" spans="1:11" x14ac:dyDescent="0.2">
      <c r="B35" s="8"/>
      <c r="C35" s="51"/>
      <c r="D35" s="39"/>
      <c r="E35" s="39"/>
      <c r="F35" s="13"/>
      <c r="G35" s="13"/>
      <c r="H35" s="13"/>
      <c r="I35" s="13"/>
      <c r="J35" s="13"/>
      <c r="K35" s="13"/>
    </row>
    <row r="36" spans="1:11" x14ac:dyDescent="0.2">
      <c r="A36" s="11"/>
      <c r="B36" s="14" t="str">
        <f>National!B36</f>
        <v>FIXED COSTS</v>
      </c>
      <c r="C36" s="49"/>
      <c r="D36" s="50"/>
      <c r="E36" s="50"/>
      <c r="F36" s="11"/>
      <c r="G36" s="11"/>
      <c r="H36" s="11"/>
      <c r="I36" s="11"/>
      <c r="J36" s="11"/>
      <c r="K36" s="11"/>
    </row>
    <row r="37" spans="1:11" x14ac:dyDescent="0.2">
      <c r="B37" s="22" t="str">
        <f>National!B37</f>
        <v>Capital Recovery</v>
      </c>
      <c r="C37" s="51"/>
      <c r="D37" s="39"/>
      <c r="E37" s="39"/>
      <c r="F37" s="13"/>
      <c r="G37" s="13"/>
      <c r="H37" s="13"/>
      <c r="I37" s="13"/>
      <c r="J37" s="13"/>
      <c r="K37" s="13"/>
    </row>
    <row r="38" spans="1:11" x14ac:dyDescent="0.2">
      <c r="B38" s="8" t="str">
        <f>National!B38</f>
        <v>Housing &amp; Improvement</v>
      </c>
      <c r="C38" s="21">
        <f>$H38*Inputs!D$5</f>
        <v>0</v>
      </c>
      <c r="D38" s="21">
        <f>$H38*Inputs!E$5</f>
        <v>0</v>
      </c>
      <c r="E38" s="21">
        <f>$H38*Inputs!F$5</f>
        <v>0</v>
      </c>
      <c r="F38" s="17">
        <f>$H38*Inputs!G$5</f>
        <v>0</v>
      </c>
      <c r="G38" s="17">
        <f>$H38*Inputs!H$5</f>
        <v>0</v>
      </c>
      <c r="H38" s="17">
        <v>0</v>
      </c>
      <c r="I38" s="17">
        <v>0</v>
      </c>
      <c r="J38" s="17">
        <v>0</v>
      </c>
      <c r="K38" s="17">
        <v>0</v>
      </c>
    </row>
    <row r="39" spans="1:11" x14ac:dyDescent="0.2">
      <c r="B39" s="8" t="str">
        <f>National!B39</f>
        <v>Machinery, Equipment, Vehicles</v>
      </c>
      <c r="C39" s="21">
        <f>$H39*Inputs!D$5</f>
        <v>5.1219512195121952</v>
      </c>
      <c r="D39" s="21">
        <f>$H39*Inputs!E$5</f>
        <v>5.6910569105691051</v>
      </c>
      <c r="E39" s="21">
        <f>$H39*Inputs!F$5</f>
        <v>5.9414634146341463</v>
      </c>
      <c r="F39" s="17">
        <f>$H39*Inputs!G$5</f>
        <v>6.0495934959349587</v>
      </c>
      <c r="G39" s="17">
        <f>$H39*Inputs!H$5</f>
        <v>6.3739837398373975</v>
      </c>
      <c r="H39" s="17">
        <v>6.3</v>
      </c>
      <c r="I39" s="17">
        <f>$H39*Inputs!J$5</f>
        <v>6.0268292682926825</v>
      </c>
      <c r="J39" s="17">
        <f>$H39*Inputs!K$5</f>
        <v>6.0666666666666664</v>
      </c>
      <c r="K39" s="17">
        <f>$H39*Inputs!L$5</f>
        <v>6.1975609756097558</v>
      </c>
    </row>
    <row r="40" spans="1:11" x14ac:dyDescent="0.2">
      <c r="B40" s="8" t="str">
        <f>National!B40</f>
        <v>Interest on retained livestock</v>
      </c>
      <c r="C40" s="21">
        <f>$H40*Inputs!D$5</f>
        <v>2.4390243902439024</v>
      </c>
      <c r="D40" s="21">
        <f>$H40*Inputs!E$5</f>
        <v>2.7100271002710024</v>
      </c>
      <c r="E40" s="21">
        <f>$H40*Inputs!F$5</f>
        <v>2.8292682926829267</v>
      </c>
      <c r="F40" s="17">
        <f>$H40*Inputs!G$5</f>
        <v>2.8807588075880757</v>
      </c>
      <c r="G40" s="17">
        <f>$H40*Inputs!H$5</f>
        <v>3.0352303523035227</v>
      </c>
      <c r="H40" s="17">
        <v>3</v>
      </c>
      <c r="I40" s="17">
        <f>$H40*Inputs!J$5</f>
        <v>2.8699186991869921</v>
      </c>
      <c r="J40" s="17">
        <f>$H40*Inputs!K$5</f>
        <v>2.8888888888888888</v>
      </c>
      <c r="K40" s="17">
        <f>$H40*Inputs!L$5</f>
        <v>2.9512195121951219</v>
      </c>
    </row>
    <row r="41" spans="1:11" x14ac:dyDescent="0.2">
      <c r="B41" s="8" t="str">
        <f>National!B41</f>
        <v>Taxes &amp; Insurance</v>
      </c>
      <c r="C41" s="21">
        <f>$H41*Inputs!D$5</f>
        <v>0.97560975609756095</v>
      </c>
      <c r="D41" s="21">
        <f>$H41*Inputs!E$5</f>
        <v>1.084010840108401</v>
      </c>
      <c r="E41" s="21">
        <f>$H41*Inputs!F$5</f>
        <v>1.1317073170731706</v>
      </c>
      <c r="F41" s="17">
        <f>$H41*Inputs!G$5</f>
        <v>1.1523035230352303</v>
      </c>
      <c r="G41" s="17">
        <f>$H41*Inputs!H$5</f>
        <v>1.2140921409214089</v>
      </c>
      <c r="H41" s="17">
        <v>1.2</v>
      </c>
      <c r="I41" s="17">
        <f>$H41*Inputs!J$5</f>
        <v>1.1479674796747967</v>
      </c>
      <c r="J41" s="17">
        <f>$H41*Inputs!K$5</f>
        <v>1.1555555555555554</v>
      </c>
      <c r="K41" s="17">
        <f>$H41*Inputs!L$5</f>
        <v>1.1804878048780487</v>
      </c>
    </row>
    <row r="42" spans="1:11" x14ac:dyDescent="0.2">
      <c r="B42" s="8" t="str">
        <f>National!B42</f>
        <v>Overhead</v>
      </c>
      <c r="C42" s="21">
        <f>$H42*Inputs!D$5</f>
        <v>2.4390243902439024</v>
      </c>
      <c r="D42" s="21">
        <f>$H42*Inputs!E$5</f>
        <v>2.7100271002710024</v>
      </c>
      <c r="E42" s="21">
        <f>$H42*Inputs!F$5</f>
        <v>2.8292682926829267</v>
      </c>
      <c r="F42" s="17">
        <f>$H42*Inputs!G$5</f>
        <v>2.8807588075880757</v>
      </c>
      <c r="G42" s="17">
        <f>$H42*Inputs!H$5</f>
        <v>3.0352303523035227</v>
      </c>
      <c r="H42" s="17">
        <v>3</v>
      </c>
      <c r="I42" s="17">
        <f>$H42*Inputs!J$5</f>
        <v>2.8699186991869921</v>
      </c>
      <c r="J42" s="17">
        <f>$H42*Inputs!K$5</f>
        <v>2.8888888888888888</v>
      </c>
      <c r="K42" s="17">
        <f>$H42*Inputs!L$5</f>
        <v>2.9512195121951219</v>
      </c>
    </row>
    <row r="43" spans="1:11" x14ac:dyDescent="0.2">
      <c r="B43" s="8"/>
      <c r="C43" s="51"/>
      <c r="D43" s="39"/>
      <c r="E43" s="39"/>
      <c r="F43" s="13"/>
      <c r="G43" s="13"/>
      <c r="H43" s="13"/>
      <c r="I43" s="13"/>
      <c r="J43" s="13"/>
      <c r="K43" s="13"/>
    </row>
    <row r="44" spans="1:11" x14ac:dyDescent="0.2">
      <c r="A44" s="11"/>
      <c r="B44" s="14" t="str">
        <f>National!B44</f>
        <v>TOTAL FIXED COSTS</v>
      </c>
      <c r="C44" s="53">
        <f t="shared" ref="C44:H44" si="2">SUM(C38:C42)</f>
        <v>10.97560975609756</v>
      </c>
      <c r="D44" s="52">
        <f t="shared" si="2"/>
        <v>12.195121951219512</v>
      </c>
      <c r="E44" s="52">
        <f t="shared" si="2"/>
        <v>12.73170731707317</v>
      </c>
      <c r="F44" s="20">
        <f t="shared" si="2"/>
        <v>12.963414634146339</v>
      </c>
      <c r="G44" s="20">
        <f t="shared" si="2"/>
        <v>13.658536585365852</v>
      </c>
      <c r="H44" s="20">
        <f t="shared" si="2"/>
        <v>13.5</v>
      </c>
      <c r="I44" s="20">
        <f>SUM(I38:I42)</f>
        <v>12.914634146341463</v>
      </c>
      <c r="J44" s="20">
        <f>SUM(J38:J42)</f>
        <v>13</v>
      </c>
      <c r="K44" s="20">
        <f>SUM(K38:K42)</f>
        <v>13.280487804878048</v>
      </c>
    </row>
    <row r="45" spans="1:11" x14ac:dyDescent="0.2">
      <c r="B45" s="8"/>
      <c r="C45" s="51"/>
      <c r="D45" s="39"/>
      <c r="E45" s="39"/>
      <c r="F45" s="13"/>
      <c r="G45" s="13"/>
      <c r="H45" s="13"/>
      <c r="I45" s="13"/>
      <c r="J45" s="13"/>
      <c r="K45" s="13"/>
    </row>
    <row r="46" spans="1:11" x14ac:dyDescent="0.2">
      <c r="A46" s="11"/>
      <c r="B46" s="14" t="str">
        <f>National!B46</f>
        <v>TOTAL COSTS</v>
      </c>
      <c r="C46" s="53">
        <f t="shared" ref="C46:H46" si="3">C34+C44</f>
        <v>90.82642276422763</v>
      </c>
      <c r="D46" s="52">
        <f t="shared" si="3"/>
        <v>98.857136404697371</v>
      </c>
      <c r="E46" s="52">
        <f t="shared" si="3"/>
        <v>102.39065040650407</v>
      </c>
      <c r="F46" s="20">
        <f t="shared" si="3"/>
        <v>119.79575429087623</v>
      </c>
      <c r="G46" s="20">
        <f t="shared" si="3"/>
        <v>117.77716350496836</v>
      </c>
      <c r="H46" s="20">
        <f t="shared" si="3"/>
        <v>125.45</v>
      </c>
      <c r="I46" s="20">
        <f>I34+I44</f>
        <v>133.11463414634144</v>
      </c>
      <c r="J46" s="20">
        <f>J34+J44</f>
        <v>128.31</v>
      </c>
      <c r="K46" s="20">
        <f>K34+K44</f>
        <v>134.13048780487802</v>
      </c>
    </row>
    <row r="47" spans="1:11" x14ac:dyDescent="0.2">
      <c r="B47" s="8"/>
      <c r="C47" s="51"/>
      <c r="D47" s="39"/>
      <c r="E47" s="39"/>
      <c r="F47" s="13"/>
      <c r="G47" s="13"/>
      <c r="H47" s="13"/>
      <c r="I47" s="13"/>
      <c r="J47" s="13"/>
      <c r="K47" s="13"/>
    </row>
    <row r="48" spans="1:11" x14ac:dyDescent="0.2">
      <c r="A48" s="11"/>
      <c r="B48" s="14" t="str">
        <f>National!B48</f>
        <v>RETURNS</v>
      </c>
      <c r="C48" s="53">
        <f t="shared" ref="C48:H48" si="4">C10-C46</f>
        <v>9.0694653768318574</v>
      </c>
      <c r="D48" s="52">
        <f t="shared" si="4"/>
        <v>52.987022188410975</v>
      </c>
      <c r="E48" s="52">
        <f t="shared" si="4"/>
        <v>13.39214575588872</v>
      </c>
      <c r="F48" s="20">
        <f t="shared" si="4"/>
        <v>-15.768521991946329</v>
      </c>
      <c r="G48" s="20">
        <f t="shared" si="4"/>
        <v>21.416393842919391</v>
      </c>
      <c r="H48" s="20">
        <f t="shared" si="4"/>
        <v>9.3207115325934211</v>
      </c>
      <c r="I48" s="20">
        <f>I10-I46</f>
        <v>2.1946725085881269</v>
      </c>
      <c r="J48" s="20">
        <f>J10-J46</f>
        <v>12.055362404255334</v>
      </c>
      <c r="K48" s="20">
        <f>K10-K46</f>
        <v>-1.5492718048780034</v>
      </c>
    </row>
    <row r="49" spans="1:11" x14ac:dyDescent="0.2">
      <c r="B49" s="8"/>
      <c r="C49" s="51"/>
      <c r="D49" s="39"/>
      <c r="E49" s="39"/>
      <c r="F49" s="13"/>
      <c r="G49" s="13"/>
      <c r="H49" s="13"/>
      <c r="I49" s="13"/>
      <c r="J49" s="13"/>
      <c r="K49" s="13"/>
    </row>
    <row r="50" spans="1:11" ht="13.5" thickBot="1" x14ac:dyDescent="0.25">
      <c r="A50" s="4"/>
      <c r="B50" s="9"/>
      <c r="C50" s="54"/>
      <c r="D50" s="55"/>
      <c r="E50" s="55"/>
      <c r="F50" s="4"/>
      <c r="G50" s="4"/>
      <c r="H50" s="4"/>
      <c r="I50" s="4"/>
      <c r="J50" s="4"/>
      <c r="K50" s="4"/>
    </row>
  </sheetData>
  <mergeCells count="1">
    <mergeCell ref="C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0"/>
  <sheetViews>
    <sheetView zoomScale="80" zoomScaleNormal="80" workbookViewId="0">
      <pane xSplit="2" ySplit="3" topLeftCell="C4" activePane="bottomRight" state="frozen"/>
      <selection pane="topRight" activeCell="C1" sqref="C1"/>
      <selection pane="bottomLeft" activeCell="A4" sqref="A4"/>
      <selection pane="bottomRight" activeCell="B1" sqref="B1:K48"/>
    </sheetView>
  </sheetViews>
  <sheetFormatPr defaultRowHeight="12.75" x14ac:dyDescent="0.2"/>
  <cols>
    <col min="2" max="2" width="28.42578125" bestFit="1" customWidth="1"/>
  </cols>
  <sheetData>
    <row r="1" spans="1:13" ht="15" x14ac:dyDescent="0.25">
      <c r="C1" s="63" t="s">
        <v>43</v>
      </c>
      <c r="D1" s="64"/>
      <c r="E1" s="64"/>
      <c r="F1" s="64"/>
      <c r="G1" s="64"/>
      <c r="H1" s="64"/>
      <c r="I1" s="64"/>
      <c r="J1" s="64"/>
      <c r="K1" s="64"/>
    </row>
    <row r="2" spans="1:13" ht="15" x14ac:dyDescent="0.25">
      <c r="A2" s="11"/>
      <c r="B2" s="7"/>
      <c r="C2" s="5">
        <v>2010</v>
      </c>
      <c r="D2" s="5">
        <v>2011</v>
      </c>
      <c r="E2" s="5">
        <v>2012</v>
      </c>
      <c r="F2" s="5">
        <v>2013</v>
      </c>
      <c r="G2" s="5">
        <v>2014</v>
      </c>
      <c r="H2" s="5">
        <v>2015</v>
      </c>
      <c r="I2" s="45">
        <v>2016</v>
      </c>
      <c r="J2" s="45">
        <v>2017</v>
      </c>
      <c r="K2" s="45">
        <v>2018</v>
      </c>
    </row>
    <row r="3" spans="1:13" ht="15" x14ac:dyDescent="0.25">
      <c r="A3" s="26"/>
      <c r="B3" s="27"/>
      <c r="C3" s="6" t="s">
        <v>42</v>
      </c>
      <c r="D3" s="6" t="s">
        <v>42</v>
      </c>
      <c r="E3" s="6" t="s">
        <v>42</v>
      </c>
      <c r="F3" s="6" t="s">
        <v>42</v>
      </c>
      <c r="G3" s="6" t="s">
        <v>42</v>
      </c>
      <c r="H3" s="6" t="s">
        <v>42</v>
      </c>
      <c r="I3" s="6" t="s">
        <v>42</v>
      </c>
      <c r="J3" s="6" t="s">
        <v>42</v>
      </c>
      <c r="K3" s="6" t="s">
        <v>42</v>
      </c>
    </row>
    <row r="4" spans="1:13" x14ac:dyDescent="0.2">
      <c r="A4" s="11"/>
      <c r="B4" s="14" t="str">
        <f>National!B4</f>
        <v>GROSS RECEIPTS</v>
      </c>
      <c r="H4" s="11"/>
      <c r="I4" s="13"/>
    </row>
    <row r="5" spans="1:13" x14ac:dyDescent="0.2">
      <c r="B5" s="8" t="str">
        <f>National!B5</f>
        <v>Lambs</v>
      </c>
      <c r="C5" s="21">
        <f>(((Inputs!D42*Inputs!D48)-(Inputs!D42*Inputs!D70)-(Inputs!D42*Inputs!D45))*Inputs!$E$75*Inputs!D3)/Inputs!D42</f>
        <v>107.56408149369855</v>
      </c>
      <c r="D5" s="21">
        <f>(((Inputs!E42*Inputs!E48)-(Inputs!E42*Inputs!E70)-(Inputs!E42*Inputs!E45))*Inputs!$E$75*Inputs!E3)/Inputs!E42</f>
        <v>150.92270228579812</v>
      </c>
      <c r="E5" s="21">
        <f>(((Inputs!F42*Inputs!F48)-(Inputs!F42*Inputs!F70)-(Inputs!F42*Inputs!F45))*Inputs!$E$75*Inputs!F3)/Inputs!F42</f>
        <v>110.46806975648538</v>
      </c>
      <c r="F5" s="21">
        <f>(((Inputs!G42*Inputs!G48)-(Inputs!G42*Inputs!G70)-(Inputs!G42*Inputs!G45))*Inputs!$E$75*Inputs!G3)/Inputs!G42</f>
        <v>102.65249086879429</v>
      </c>
      <c r="G5" s="21">
        <f>(((Inputs!H42*Inputs!H48)-(Inputs!H42*Inputs!H70)-(Inputs!H42*Inputs!H45))*Inputs!$E$75*Inputs!H3)/Inputs!H42</f>
        <v>147.96470709594246</v>
      </c>
      <c r="H5" s="21">
        <f>(((Inputs!I42*Inputs!I48)-(Inputs!I42*Inputs!I70)-(Inputs!I42*Inputs!I45))*Inputs!$E$75*Inputs!I3)/Inputs!I42</f>
        <v>134.10442920035103</v>
      </c>
      <c r="I5" s="21">
        <f>(((Inputs!J42*Inputs!J48)-(Inputs!J42*Inputs!J70)-(Inputs!J42*Inputs!J45))*Inputs!$E$75*Inputs!J3)/Inputs!J42</f>
        <v>128.20674140625002</v>
      </c>
      <c r="J5" s="21">
        <f>(((Inputs!K42*Inputs!K48)-(Inputs!K42*Inputs!K70)-(Inputs!K42*Inputs!K45))*Inputs!$E$75*Inputs!K3)/Inputs!K42</f>
        <v>136.72617825203255</v>
      </c>
      <c r="K5" s="21">
        <f>(((Inputs!L42*Inputs!L48)-(Inputs!L42*Inputs!L70)-(Inputs!L42*Inputs!L45))*Inputs!$E$75*Inputs!L3)/Inputs!L42</f>
        <v>128.03676192098095</v>
      </c>
    </row>
    <row r="6" spans="1:13" x14ac:dyDescent="0.2">
      <c r="B6" s="8" t="str">
        <f>National!B6</f>
        <v>Cull ewes</v>
      </c>
      <c r="C6" s="21">
        <f>(Inputs!D42*Inputs!D45*Inputs!$E$76*Inputs!D49)/Inputs!D42</f>
        <v>11.585840000000001</v>
      </c>
      <c r="D6" s="21">
        <f>(Inputs!E42*Inputs!E45*Inputs!$E$76*Inputs!E49)/Inputs!E42</f>
        <v>13.472160000000001</v>
      </c>
      <c r="E6" s="21">
        <f>(Inputs!F42*Inputs!F45*Inputs!$E$76*Inputs!F49)/Inputs!F42</f>
        <v>11.44712</v>
      </c>
      <c r="F6" s="21">
        <f>(Inputs!G42*Inputs!G45*Inputs!$E$76*Inputs!G49)/Inputs!G42</f>
        <v>9.7389599999999987</v>
      </c>
      <c r="G6" s="21">
        <f>(Inputs!H42*Inputs!H45*Inputs!$E$76*Inputs!H49)/Inputs!H42</f>
        <v>12.22232</v>
      </c>
      <c r="H6" s="21">
        <f>(Inputs!I42*Inputs!I45*Inputs!$E$76*Inputs!I49)/Inputs!I42</f>
        <v>12.83704</v>
      </c>
      <c r="I6" s="21">
        <f>(Inputs!J42*Inputs!J45*Inputs!$E$76*Inputs!J49)/Inputs!J42</f>
        <v>11.72184</v>
      </c>
      <c r="J6" s="21">
        <f>(Inputs!K42*Inputs!K45*Inputs!$E$76*Inputs!K49)/Inputs!K42</f>
        <v>12.303919999999998</v>
      </c>
      <c r="K6" s="21">
        <f>(Inputs!L42*Inputs!L45*Inputs!$E$76*Inputs!L49)/Inputs!L42</f>
        <v>11.101680000000002</v>
      </c>
    </row>
    <row r="7" spans="1:13" x14ac:dyDescent="0.2">
      <c r="B7" s="8" t="str">
        <f>National!B7</f>
        <v>Cull rams</v>
      </c>
      <c r="C7" s="21">
        <f>(Inputs!D43*Inputs!D44*Inputs!D50*Inputs!$E$77)/Inputs!D42</f>
        <v>3.3684146341463412</v>
      </c>
      <c r="D7" s="21">
        <f>(Inputs!E43*Inputs!E44*Inputs!E50*Inputs!$E$77)/Inputs!E42</f>
        <v>3.7426829268292683</v>
      </c>
      <c r="E7" s="21">
        <f>(Inputs!F43*Inputs!F44*Inputs!F50*Inputs!$E$77)/Inputs!F42</f>
        <v>2.9452499999999997</v>
      </c>
      <c r="F7" s="21">
        <f>(Inputs!G43*Inputs!G44*Inputs!G50*Inputs!$E$77)/Inputs!G42</f>
        <v>2.7647999999999997</v>
      </c>
      <c r="G7" s="21">
        <f>(Inputs!H43*Inputs!H44*Inputs!H50*Inputs!$E$77)/Inputs!H42</f>
        <v>3.6841500000000003</v>
      </c>
      <c r="H7" s="21">
        <f>(Inputs!I43*Inputs!I44*Inputs!I50*Inputs!$E$77)/Inputs!I42</f>
        <v>4.1431500000000003</v>
      </c>
      <c r="I7" s="21">
        <f>(Inputs!J43*Inputs!J44*Inputs!J50*Inputs!$E$77)/Inputs!J42</f>
        <v>3.8519999999999999</v>
      </c>
      <c r="J7" s="21">
        <f>(Inputs!K43*Inputs!K44*Inputs!K50*Inputs!$E$77)/Inputs!K42</f>
        <v>4.1035500000000003</v>
      </c>
      <c r="K7" s="21">
        <f>(Inputs!L43*Inputs!L44*Inputs!L50*Inputs!$E$77)/Inputs!L42</f>
        <v>4.1197499999999998</v>
      </c>
    </row>
    <row r="8" spans="1:13" x14ac:dyDescent="0.2">
      <c r="B8" s="8" t="str">
        <f>National!B8</f>
        <v>Wool</v>
      </c>
      <c r="C8" s="21">
        <f>((Inputs!D42+Inputs!D43)*Inputs!$E$78*Inputs!D4)/Inputs!D42</f>
        <v>9.5679999999999996</v>
      </c>
      <c r="D8" s="21">
        <f>((Inputs!E42+Inputs!E43)*Inputs!$E$78*Inputs!E4)/Inputs!E42</f>
        <v>13.894400000000001</v>
      </c>
      <c r="E8" s="21">
        <f>((Inputs!F42+Inputs!F43)*Inputs!$E$78*Inputs!F4)/Inputs!F42</f>
        <v>12.646400000000002</v>
      </c>
      <c r="F8" s="21">
        <f>((Inputs!G42+Inputs!G43)*Inputs!$E$78*Inputs!G4)/Inputs!G42</f>
        <v>12.063999999999998</v>
      </c>
      <c r="G8" s="21">
        <f>((Inputs!H42+Inputs!H43)*Inputs!$E$78*Inputs!H4)/Inputs!H42</f>
        <v>12.1472</v>
      </c>
      <c r="H8" s="21">
        <f>((Inputs!I42+Inputs!I43)*Inputs!$E$78*Inputs!I4)/Inputs!I42</f>
        <v>12.063999999999998</v>
      </c>
      <c r="I8" s="21">
        <f>((Inputs!J42+Inputs!J43)*Inputs!$E$78*Inputs!J4)/Inputs!J42</f>
        <v>12.063999999999998</v>
      </c>
      <c r="J8" s="21">
        <f>((Inputs!K42+Inputs!K43)*Inputs!$E$78*Inputs!K4)/Inputs!K42</f>
        <v>12.313599999999999</v>
      </c>
      <c r="K8" s="21">
        <f>((Inputs!L42+Inputs!L43)*Inputs!$E$78*Inputs!L4)/Inputs!L42</f>
        <v>14.56</v>
      </c>
    </row>
    <row r="9" spans="1:13" x14ac:dyDescent="0.2">
      <c r="B9" s="8"/>
      <c r="H9" s="13"/>
      <c r="I9" s="13"/>
      <c r="J9" s="13"/>
      <c r="K9" s="13"/>
    </row>
    <row r="10" spans="1:13" x14ac:dyDescent="0.2">
      <c r="A10" s="11"/>
      <c r="B10" s="14" t="str">
        <f>National!B10</f>
        <v>TOTAL RECIEPTS</v>
      </c>
      <c r="C10" s="20">
        <f t="shared" ref="C10:H10" si="0">SUM(C5:C8)</f>
        <v>132.0863361278449</v>
      </c>
      <c r="D10" s="20">
        <f t="shared" si="0"/>
        <v>182.03194521262739</v>
      </c>
      <c r="E10" s="20">
        <f t="shared" si="0"/>
        <v>137.50683975648539</v>
      </c>
      <c r="F10" s="20">
        <f t="shared" si="0"/>
        <v>127.22025086879428</v>
      </c>
      <c r="G10" s="20">
        <f t="shared" si="0"/>
        <v>176.01837709594244</v>
      </c>
      <c r="H10" s="20">
        <f t="shared" si="0"/>
        <v>163.14861920035102</v>
      </c>
      <c r="I10" s="20">
        <f>SUM(I5:I8)</f>
        <v>155.84458140625003</v>
      </c>
      <c r="J10" s="20">
        <f>SUM(J5:J8)</f>
        <v>165.44724825203258</v>
      </c>
      <c r="K10" s="20">
        <f>SUM(K5:K8)</f>
        <v>157.81819192098095</v>
      </c>
    </row>
    <row r="11" spans="1:13" x14ac:dyDescent="0.2">
      <c r="B11" s="8"/>
      <c r="H11" s="13"/>
      <c r="I11" s="13"/>
    </row>
    <row r="12" spans="1:13" x14ac:dyDescent="0.2">
      <c r="A12" s="11"/>
      <c r="B12" s="14" t="str">
        <f>National!B12</f>
        <v>VARIABLE COSTS</v>
      </c>
      <c r="C12" s="11"/>
      <c r="D12" s="11"/>
      <c r="E12" s="11"/>
      <c r="F12" s="11"/>
      <c r="G12" s="11"/>
      <c r="H12" s="11"/>
      <c r="I12" s="11"/>
      <c r="J12" s="11"/>
      <c r="K12" s="11"/>
    </row>
    <row r="13" spans="1:13" x14ac:dyDescent="0.2">
      <c r="B13" s="8" t="str">
        <f>National!B13</f>
        <v>Pasture</v>
      </c>
      <c r="C13" s="2">
        <f>$H13*Inputs!D$5</f>
        <v>16.260162601626014</v>
      </c>
      <c r="D13" s="2">
        <f>$H13*Inputs!E$5</f>
        <v>18.066847335140018</v>
      </c>
      <c r="E13" s="2">
        <f>$H13*Inputs!F$5</f>
        <v>18.86178861788618</v>
      </c>
      <c r="F13" s="2">
        <f>$H13*Inputs!G$5</f>
        <v>19.205058717253838</v>
      </c>
      <c r="G13" s="2">
        <f>$H13*Inputs!H$5</f>
        <v>20.234869015356818</v>
      </c>
      <c r="H13" s="17">
        <v>20</v>
      </c>
      <c r="I13" s="2">
        <v>21.836666666666666</v>
      </c>
      <c r="J13" s="2">
        <v>23.673333333333332</v>
      </c>
      <c r="K13" s="2">
        <v>25.509999999999998</v>
      </c>
      <c r="M13" s="2"/>
    </row>
    <row r="14" spans="1:13" x14ac:dyDescent="0.2">
      <c r="B14" s="8" t="str">
        <f>National!B14</f>
        <v>Federal Range</v>
      </c>
      <c r="C14" s="2">
        <f>$H14*Inputs!D$5</f>
        <v>0</v>
      </c>
      <c r="D14" s="2">
        <f>$H14*Inputs!E$5</f>
        <v>0</v>
      </c>
      <c r="E14" s="2">
        <f>$H14*Inputs!F$5</f>
        <v>0</v>
      </c>
      <c r="F14" s="2">
        <f>$H14*Inputs!G$5</f>
        <v>0</v>
      </c>
      <c r="G14" s="2">
        <f>$H14*Inputs!H$5</f>
        <v>0</v>
      </c>
      <c r="H14" s="17">
        <v>0</v>
      </c>
      <c r="I14" s="2">
        <f>$H14*Inputs!J$5</f>
        <v>0</v>
      </c>
      <c r="J14" s="2">
        <f>$H14*Inputs!K$5</f>
        <v>0</v>
      </c>
      <c r="K14" s="2">
        <f>$H14*Inputs!L$5</f>
        <v>0</v>
      </c>
    </row>
    <row r="15" spans="1:13" x14ac:dyDescent="0.2">
      <c r="B15" s="8" t="str">
        <f>National!B15</f>
        <v>Hay</v>
      </c>
      <c r="C15" s="2">
        <f>$H15*Inputs!D$5</f>
        <v>15.934959349593496</v>
      </c>
      <c r="D15" s="2">
        <f>$H15*Inputs!E$5</f>
        <v>17.705510388437219</v>
      </c>
      <c r="E15" s="2">
        <f>$H15*Inputs!F$5</f>
        <v>18.484552845528459</v>
      </c>
      <c r="F15" s="2">
        <f>$H15*Inputs!G$5</f>
        <v>18.820957542908761</v>
      </c>
      <c r="G15" s="2">
        <f>$H15*Inputs!H$5</f>
        <v>19.830171635049684</v>
      </c>
      <c r="H15" s="17">
        <v>19.600000000000001</v>
      </c>
      <c r="I15" s="2">
        <f>$H15*Inputs!J$5</f>
        <v>18.750135501355015</v>
      </c>
      <c r="J15" s="2">
        <f>$H15*Inputs!K$5</f>
        <v>18.874074074074073</v>
      </c>
      <c r="K15" s="2">
        <v>22.21</v>
      </c>
    </row>
    <row r="16" spans="1:13" x14ac:dyDescent="0.2">
      <c r="B16" s="8" t="str">
        <f>National!B16</f>
        <v>PRF Rainfall Insurance</v>
      </c>
      <c r="C16" s="2">
        <f>$H16*Inputs!D$5</f>
        <v>0</v>
      </c>
      <c r="D16" s="2">
        <f>$H16*Inputs!E$5</f>
        <v>0</v>
      </c>
      <c r="E16" s="2">
        <f>$H16*Inputs!F$5</f>
        <v>0</v>
      </c>
      <c r="F16" s="2">
        <f>$H16*Inputs!G$5</f>
        <v>0</v>
      </c>
      <c r="G16" s="2">
        <f>$H16*Inputs!H$5</f>
        <v>0</v>
      </c>
      <c r="H16" s="17">
        <v>0</v>
      </c>
      <c r="I16" s="2">
        <f>$H16*Inputs!J$5</f>
        <v>0</v>
      </c>
      <c r="J16" s="2">
        <f>$H16*Inputs!K$5</f>
        <v>0</v>
      </c>
      <c r="K16" s="2">
        <f>$H16*Inputs!L$5</f>
        <v>0</v>
      </c>
    </row>
    <row r="17" spans="2:21" x14ac:dyDescent="0.2">
      <c r="B17" s="8" t="str">
        <f>National!B17</f>
        <v>Feed Grain</v>
      </c>
      <c r="C17" s="2">
        <f>$H17*Inputs!D$5</f>
        <v>29.674796747967481</v>
      </c>
      <c r="D17" s="2">
        <f>$H17*Inputs!E$5</f>
        <v>32.971996386630529</v>
      </c>
      <c r="E17" s="2">
        <f>$H17*Inputs!F$5</f>
        <v>34.422764227642276</v>
      </c>
      <c r="F17" s="2">
        <f>$H17*Inputs!G$5</f>
        <v>35.049232158988254</v>
      </c>
      <c r="G17" s="2">
        <f>$H17*Inputs!H$5</f>
        <v>36.928635953026195</v>
      </c>
      <c r="H17" s="17">
        <v>36.5</v>
      </c>
      <c r="I17" s="2">
        <f>$H17*Inputs!J$5</f>
        <v>34.917344173441734</v>
      </c>
      <c r="J17" s="2">
        <f>$H17*Inputs!K$5</f>
        <v>35.148148148148145</v>
      </c>
      <c r="K17" s="2">
        <v>42.8</v>
      </c>
    </row>
    <row r="18" spans="2:21" x14ac:dyDescent="0.2">
      <c r="B18" s="8" t="str">
        <f>National!B18</f>
        <v>Salt &amp; Mineral</v>
      </c>
      <c r="C18" s="2">
        <f>$H18*Inputs!D$5</f>
        <v>2.9268292682926829</v>
      </c>
      <c r="D18" s="2">
        <f>$H18*Inputs!E$5</f>
        <v>3.2520325203252032</v>
      </c>
      <c r="E18" s="2">
        <f>$H18*Inputs!F$5</f>
        <v>3.3951219512195125</v>
      </c>
      <c r="F18" s="2">
        <f>$H18*Inputs!G$5</f>
        <v>3.4569105691056907</v>
      </c>
      <c r="G18" s="2">
        <f>$H18*Inputs!H$5</f>
        <v>3.6422764227642275</v>
      </c>
      <c r="H18" s="17">
        <v>3.6</v>
      </c>
      <c r="I18" s="2">
        <f>$H18*Inputs!J$5</f>
        <v>3.4439024390243902</v>
      </c>
      <c r="J18" s="2">
        <f>$H18*Inputs!K$5</f>
        <v>3.4666666666666663</v>
      </c>
      <c r="K18" s="2">
        <v>4.4000000000000004</v>
      </c>
    </row>
    <row r="19" spans="2:21" x14ac:dyDescent="0.2">
      <c r="B19" s="8" t="str">
        <f>National!B19</f>
        <v>Vet &amp; Medicine</v>
      </c>
      <c r="C19" s="2">
        <f>$H19*Inputs!D$5</f>
        <v>4.8780487804878048</v>
      </c>
      <c r="D19" s="2">
        <f>$H19*Inputs!E$5</f>
        <v>5.4200542005420047</v>
      </c>
      <c r="E19" s="2">
        <f>$H19*Inputs!F$5</f>
        <v>5.6585365853658534</v>
      </c>
      <c r="F19" s="2">
        <f>$H19*Inputs!G$5</f>
        <v>5.7615176151761514</v>
      </c>
      <c r="G19" s="2">
        <f>$H19*Inputs!H$5</f>
        <v>6.0704607046070453</v>
      </c>
      <c r="H19" s="17">
        <v>6</v>
      </c>
      <c r="I19" s="2">
        <f>$H19*Inputs!J$5</f>
        <v>5.7398373983739841</v>
      </c>
      <c r="J19" s="2">
        <f>$H19*Inputs!K$5</f>
        <v>5.7777777777777777</v>
      </c>
      <c r="K19" s="2">
        <v>6.6</v>
      </c>
    </row>
    <row r="20" spans="2:21" x14ac:dyDescent="0.2">
      <c r="B20" s="8" t="str">
        <f>National!B20</f>
        <v>Breeding (ram cost per ewe)</v>
      </c>
      <c r="C20" s="2">
        <f>$H20*Inputs!D$5</f>
        <v>5.691056910569106</v>
      </c>
      <c r="D20" s="2">
        <f>$H20*Inputs!E$5</f>
        <v>6.3233965672990058</v>
      </c>
      <c r="E20" s="2">
        <f>$H20*Inputs!F$5</f>
        <v>6.6016260162601625</v>
      </c>
      <c r="F20" s="2">
        <f>$H20*Inputs!G$5</f>
        <v>6.7217705510388432</v>
      </c>
      <c r="G20" s="2">
        <f>$H20*Inputs!H$5</f>
        <v>7.0822041553748862</v>
      </c>
      <c r="H20" s="17">
        <v>7</v>
      </c>
      <c r="I20" s="2">
        <f>$H20*Inputs!J$5</f>
        <v>6.6964769647696478</v>
      </c>
      <c r="J20" s="2">
        <f>$H20*Inputs!K$5</f>
        <v>6.7407407407407405</v>
      </c>
      <c r="K20" s="2">
        <v>9</v>
      </c>
    </row>
    <row r="21" spans="2:21" x14ac:dyDescent="0.2">
      <c r="B21" s="8" t="str">
        <f>National!B21</f>
        <v>Marketing &amp; Hauling</v>
      </c>
      <c r="C21" s="2">
        <f>$H21*Inputs!D$5</f>
        <v>5.024390243902439</v>
      </c>
      <c r="D21" s="2">
        <f>$H21*Inputs!E$5</f>
        <v>5.5826558265582653</v>
      </c>
      <c r="E21" s="2">
        <f>$H21*Inputs!F$5</f>
        <v>5.8282926829268291</v>
      </c>
      <c r="F21" s="2">
        <f>$H21*Inputs!G$5</f>
        <v>5.9343631436314359</v>
      </c>
      <c r="G21" s="2">
        <f>$H21*Inputs!H$5</f>
        <v>6.2525745257452563</v>
      </c>
      <c r="H21" s="17">
        <v>6.18</v>
      </c>
      <c r="I21" s="2">
        <f>$H21*Inputs!J$5</f>
        <v>5.9120325203252033</v>
      </c>
      <c r="J21" s="2">
        <f>$H21*Inputs!K$5</f>
        <v>5.9511111111111106</v>
      </c>
      <c r="K21" s="2">
        <v>8.11</v>
      </c>
    </row>
    <row r="22" spans="2:21" x14ac:dyDescent="0.2">
      <c r="B22" s="8" t="str">
        <f>National!B22</f>
        <v>Fuel, lube, repairs, utilities</v>
      </c>
      <c r="C22" s="2">
        <f>$H22*Inputs!D$5</f>
        <v>9.7560975609756095</v>
      </c>
      <c r="D22" s="2">
        <f>$H22*Inputs!E$5</f>
        <v>10.840108401084009</v>
      </c>
      <c r="E22" s="2">
        <f>$H22*Inputs!F$5</f>
        <v>11.317073170731707</v>
      </c>
      <c r="F22" s="2">
        <f>$H22*Inputs!G$5</f>
        <v>11.523035230352303</v>
      </c>
      <c r="G22" s="2">
        <f>$H22*Inputs!H$5</f>
        <v>12.140921409214091</v>
      </c>
      <c r="H22" s="17">
        <v>12</v>
      </c>
      <c r="I22" s="2">
        <f>$H22*Inputs!J$5</f>
        <v>11.479674796747968</v>
      </c>
      <c r="J22" s="2">
        <f>$H22*Inputs!K$5</f>
        <v>11.555555555555555</v>
      </c>
      <c r="K22" s="2">
        <v>10</v>
      </c>
    </row>
    <row r="23" spans="2:21" x14ac:dyDescent="0.2">
      <c r="B23" s="8" t="str">
        <f>National!B23</f>
        <v>Shearing ewes</v>
      </c>
      <c r="C23" s="2">
        <f>$H23*Inputs!D$5</f>
        <v>4.0650406504065035</v>
      </c>
      <c r="D23" s="2">
        <f>$H23*Inputs!E$5</f>
        <v>4.5167118337850045</v>
      </c>
      <c r="E23" s="2">
        <f>$H23*Inputs!F$5</f>
        <v>4.7154471544715451</v>
      </c>
      <c r="F23" s="2">
        <f>$H23*Inputs!G$5</f>
        <v>4.8012646793134595</v>
      </c>
      <c r="G23" s="2">
        <f>$H23*Inputs!H$5</f>
        <v>5.0587172538392045</v>
      </c>
      <c r="H23" s="17">
        <v>5</v>
      </c>
      <c r="I23" s="2">
        <f>$H23*Inputs!J$5</f>
        <v>4.7831978319783195</v>
      </c>
      <c r="J23" s="2">
        <f>$H23*Inputs!K$5</f>
        <v>4.8148148148148149</v>
      </c>
      <c r="K23" s="2">
        <v>7.28</v>
      </c>
    </row>
    <row r="24" spans="2:21" x14ac:dyDescent="0.2">
      <c r="B24" s="8" t="str">
        <f>National!B24</f>
        <v>Shearing rams</v>
      </c>
      <c r="C24" s="2">
        <f>$H24*Inputs!D$5</f>
        <v>0.36585365853658536</v>
      </c>
      <c r="D24" s="2">
        <f>$H24*Inputs!E$5</f>
        <v>0.4065040650406504</v>
      </c>
      <c r="E24" s="2">
        <f>$H24*Inputs!F$5</f>
        <v>0.42439024390243907</v>
      </c>
      <c r="F24" s="2">
        <f>$H24*Inputs!G$5</f>
        <v>0.43211382113821134</v>
      </c>
      <c r="G24" s="2">
        <f>$H24*Inputs!H$5</f>
        <v>0.45528455284552843</v>
      </c>
      <c r="H24" s="17">
        <v>0.45</v>
      </c>
      <c r="I24" s="2">
        <f>$H24*Inputs!J$5</f>
        <v>0.43048780487804877</v>
      </c>
      <c r="J24" s="2">
        <f>$H24*Inputs!K$5</f>
        <v>0.43333333333333329</v>
      </c>
      <c r="K24" s="2">
        <v>0.72</v>
      </c>
      <c r="N24" s="41"/>
      <c r="O24" s="41"/>
      <c r="P24" s="41"/>
      <c r="Q24" s="41"/>
      <c r="R24" s="41"/>
      <c r="S24" s="41"/>
      <c r="T24" s="41"/>
      <c r="U24" s="41"/>
    </row>
    <row r="25" spans="2:21" x14ac:dyDescent="0.2">
      <c r="B25" s="8" t="str">
        <f>National!B25</f>
        <v>Predator Control</v>
      </c>
      <c r="C25" s="2">
        <f>$H25*Inputs!D$5</f>
        <v>1.6260162601626016</v>
      </c>
      <c r="D25" s="2">
        <f>$H25*Inputs!E$5</f>
        <v>1.8066847335140017</v>
      </c>
      <c r="E25" s="2">
        <f>$H25*Inputs!F$5</f>
        <v>1.8861788617886179</v>
      </c>
      <c r="F25" s="2">
        <f>$H25*Inputs!G$5</f>
        <v>1.9205058717253838</v>
      </c>
      <c r="G25" s="2">
        <f>$H25*Inputs!H$5</f>
        <v>2.0234869015356818</v>
      </c>
      <c r="H25" s="17">
        <v>2</v>
      </c>
      <c r="I25" s="2">
        <f>$H25*Inputs!J$5</f>
        <v>1.9132791327913279</v>
      </c>
      <c r="J25" s="2">
        <f>$H25*Inputs!K$5</f>
        <v>1.9259259259259258</v>
      </c>
      <c r="K25" s="2">
        <v>4</v>
      </c>
    </row>
    <row r="26" spans="2:21" x14ac:dyDescent="0.2">
      <c r="B26" s="8" t="str">
        <f>National!B26</f>
        <v>Dog Food</v>
      </c>
      <c r="C26" s="2">
        <f>$H26*Inputs!D$5</f>
        <v>0.81300813008130079</v>
      </c>
      <c r="D26" s="2">
        <f>$H26*Inputs!E$5</f>
        <v>0.90334236675700086</v>
      </c>
      <c r="E26" s="2">
        <f>$H26*Inputs!F$5</f>
        <v>0.94308943089430897</v>
      </c>
      <c r="F26" s="2">
        <f>$H26*Inputs!G$5</f>
        <v>0.96025293586269189</v>
      </c>
      <c r="G26" s="2">
        <f>$H26*Inputs!H$5</f>
        <v>1.0117434507678409</v>
      </c>
      <c r="H26" s="17">
        <v>1</v>
      </c>
      <c r="I26" s="2">
        <f>$H26*Inputs!J$5</f>
        <v>0.95663956639566394</v>
      </c>
      <c r="J26" s="2">
        <f>$H26*Inputs!K$5</f>
        <v>0.96296296296296291</v>
      </c>
      <c r="K26" s="2">
        <v>1.5</v>
      </c>
    </row>
    <row r="27" spans="2:21" x14ac:dyDescent="0.2">
      <c r="B27" s="8" t="str">
        <f>National!B27</f>
        <v>ALB Checkoff</v>
      </c>
      <c r="C27" s="13">
        <v>0.55000000000000004</v>
      </c>
      <c r="D27" s="13">
        <v>0.55000000000000004</v>
      </c>
      <c r="E27" s="13">
        <v>0.55000000000000004</v>
      </c>
      <c r="F27" s="13">
        <v>0.55000000000000004</v>
      </c>
      <c r="G27" s="13">
        <v>0.55000000000000004</v>
      </c>
      <c r="H27" s="17">
        <v>0.55000000000000004</v>
      </c>
      <c r="I27" s="13">
        <v>0.55000000000000004</v>
      </c>
      <c r="J27" s="13">
        <v>0.55000000000000004</v>
      </c>
      <c r="K27" s="13">
        <v>0.55000000000000004</v>
      </c>
    </row>
    <row r="28" spans="2:21" x14ac:dyDescent="0.2">
      <c r="B28" s="8" t="str">
        <f>National!B28</f>
        <v>Operator/Family Labor</v>
      </c>
      <c r="C28" s="2">
        <f>$H28*Inputs!D$5</f>
        <v>18.292682926829269</v>
      </c>
      <c r="D28" s="2">
        <f>$H28*Inputs!E$5</f>
        <v>20.325203252032519</v>
      </c>
      <c r="E28" s="2">
        <f>$H28*Inputs!F$5</f>
        <v>21.219512195121951</v>
      </c>
      <c r="F28" s="2">
        <f>$H28*Inputs!G$5</f>
        <v>21.605691056910569</v>
      </c>
      <c r="G28" s="2">
        <f>$H28*Inputs!H$5</f>
        <v>22.76422764227642</v>
      </c>
      <c r="H28" s="17">
        <v>22.5</v>
      </c>
      <c r="I28" s="2">
        <f>$H28*Inputs!J$5</f>
        <v>21.524390243902438</v>
      </c>
      <c r="J28" s="2">
        <f>$H28*Inputs!K$5</f>
        <v>21.666666666666664</v>
      </c>
      <c r="K28" s="2">
        <f>$H28*Inputs!L$5</f>
        <v>22.134146341463413</v>
      </c>
    </row>
    <row r="29" spans="2:21" x14ac:dyDescent="0.2">
      <c r="B29" s="8" t="str">
        <f>National!B29</f>
        <v>Hired Labor</v>
      </c>
      <c r="C29" s="2">
        <f>$H29*Inputs!D$5</f>
        <v>0</v>
      </c>
      <c r="D29" s="2">
        <f>$H29*Inputs!E$5</f>
        <v>0</v>
      </c>
      <c r="E29" s="2">
        <f>$H29*Inputs!F$5</f>
        <v>0</v>
      </c>
      <c r="F29" s="2">
        <f>$H29*Inputs!G$5</f>
        <v>0</v>
      </c>
      <c r="G29" s="2">
        <f>$H29*Inputs!H$5</f>
        <v>0</v>
      </c>
      <c r="H29" s="17">
        <v>0</v>
      </c>
      <c r="I29" s="2">
        <f>$H29*Inputs!J$5</f>
        <v>0</v>
      </c>
      <c r="J29" s="2">
        <f>$H29*Inputs!K$5</f>
        <v>0</v>
      </c>
      <c r="K29" s="2">
        <f>$H29*Inputs!L$5</f>
        <v>0</v>
      </c>
    </row>
    <row r="30" spans="2:21" x14ac:dyDescent="0.2">
      <c r="B30" s="8" t="str">
        <f>National!B30</f>
        <v>Camp Supplies</v>
      </c>
      <c r="C30" s="2">
        <f>$H30*Inputs!D$5</f>
        <v>0</v>
      </c>
      <c r="D30" s="2">
        <f>$H30*Inputs!E$5</f>
        <v>0</v>
      </c>
      <c r="E30" s="2">
        <f>$H30*Inputs!F$5</f>
        <v>0</v>
      </c>
      <c r="F30" s="2">
        <f>$H30*Inputs!G$5</f>
        <v>0</v>
      </c>
      <c r="G30" s="2">
        <f>$H30*Inputs!H$5</f>
        <v>0</v>
      </c>
      <c r="H30" s="17">
        <v>0</v>
      </c>
      <c r="I30" s="2">
        <f>$H30*Inputs!J$5</f>
        <v>0</v>
      </c>
      <c r="J30" s="2">
        <f>$H30*Inputs!K$5</f>
        <v>0</v>
      </c>
      <c r="K30" s="2">
        <f>$H30*Inputs!L$5</f>
        <v>0</v>
      </c>
    </row>
    <row r="31" spans="2:21" x14ac:dyDescent="0.2">
      <c r="B31" s="8" t="str">
        <f>National!B31</f>
        <v>Housing Improvement &amp; Repair</v>
      </c>
      <c r="C31" s="2">
        <f>$H31*Inputs!D$5</f>
        <v>0</v>
      </c>
      <c r="D31" s="2">
        <f>$H31*Inputs!E$5</f>
        <v>0</v>
      </c>
      <c r="E31" s="2">
        <f>$H31*Inputs!F$5</f>
        <v>0</v>
      </c>
      <c r="F31" s="2">
        <f>$H31*Inputs!G$5</f>
        <v>0</v>
      </c>
      <c r="G31" s="2">
        <f>$H31*Inputs!H$5</f>
        <v>0</v>
      </c>
      <c r="H31" s="17">
        <v>0</v>
      </c>
      <c r="I31" s="2">
        <f>$H31*Inputs!J$5</f>
        <v>0</v>
      </c>
      <c r="J31" s="2">
        <f>$H31*Inputs!K$5</f>
        <v>0</v>
      </c>
      <c r="K31" s="2">
        <f>$H31*Inputs!L$5</f>
        <v>0</v>
      </c>
    </row>
    <row r="32" spans="2:21" x14ac:dyDescent="0.2">
      <c r="B32" s="8" t="str">
        <f>National!B32</f>
        <v>Interest on Operating Capital</v>
      </c>
      <c r="C32" s="2">
        <f>$H32*Inputs!D$5</f>
        <v>4.8292682926829267</v>
      </c>
      <c r="D32" s="2">
        <f>$H32*Inputs!E$5</f>
        <v>5.3658536585365857</v>
      </c>
      <c r="E32" s="2">
        <f>$H32*Inputs!F$5</f>
        <v>5.6019512195121957</v>
      </c>
      <c r="F32" s="2">
        <f>$H32*Inputs!G$5</f>
        <v>5.7039024390243904</v>
      </c>
      <c r="G32" s="2">
        <f>$H32*Inputs!H$5</f>
        <v>6.0097560975609756</v>
      </c>
      <c r="H32" s="17">
        <v>5.94</v>
      </c>
      <c r="I32" s="2">
        <f>$H32*Inputs!J$5</f>
        <v>5.6824390243902441</v>
      </c>
      <c r="J32" s="2">
        <f>$H32*Inputs!K$5</f>
        <v>5.72</v>
      </c>
      <c r="K32" s="2">
        <v>5.94</v>
      </c>
    </row>
    <row r="33" spans="1:18" x14ac:dyDescent="0.2">
      <c r="B33" s="8"/>
      <c r="H33" s="13"/>
      <c r="I33" s="13"/>
      <c r="J33" s="13"/>
      <c r="K33" s="13"/>
    </row>
    <row r="34" spans="1:18" x14ac:dyDescent="0.2">
      <c r="A34" s="11"/>
      <c r="B34" s="14" t="str">
        <f>National!B34</f>
        <v>TOTAL VARIABLE COSTS</v>
      </c>
      <c r="C34" s="20">
        <f t="shared" ref="C34:H34" si="1">SUM(C13:C32)</f>
        <v>120.68821138211381</v>
      </c>
      <c r="D34" s="20">
        <f t="shared" si="1"/>
        <v>134.03690153568201</v>
      </c>
      <c r="E34" s="20">
        <f t="shared" si="1"/>
        <v>139.91032520325203</v>
      </c>
      <c r="F34" s="20">
        <f t="shared" si="1"/>
        <v>142.44657633243</v>
      </c>
      <c r="G34" s="20">
        <f t="shared" si="1"/>
        <v>150.05532971996382</v>
      </c>
      <c r="H34" s="20">
        <f t="shared" si="1"/>
        <v>148.32</v>
      </c>
      <c r="I34" s="20">
        <f>SUM(I13:I32)</f>
        <v>144.61650406504063</v>
      </c>
      <c r="J34" s="20">
        <f>SUM(J13:J32)</f>
        <v>147.26111111111109</v>
      </c>
      <c r="K34" s="20">
        <f>SUM(K13:K32)</f>
        <v>170.75414634146341</v>
      </c>
    </row>
    <row r="35" spans="1:18" x14ac:dyDescent="0.2">
      <c r="B35" s="8"/>
      <c r="H35" s="13"/>
      <c r="I35" s="13"/>
      <c r="J35" s="13"/>
      <c r="K35" s="13"/>
    </row>
    <row r="36" spans="1:18" x14ac:dyDescent="0.2">
      <c r="A36" s="11"/>
      <c r="B36" s="14" t="str">
        <f>National!B36</f>
        <v>FIXED COSTS</v>
      </c>
      <c r="C36" s="11"/>
      <c r="D36" s="11"/>
      <c r="E36" s="11"/>
      <c r="F36" s="11"/>
      <c r="G36" s="11"/>
      <c r="H36" s="11"/>
      <c r="I36" s="11"/>
      <c r="J36" s="11"/>
      <c r="K36" s="11"/>
    </row>
    <row r="37" spans="1:18" x14ac:dyDescent="0.2">
      <c r="B37" s="22" t="str">
        <f>National!B37</f>
        <v>Capital Recovery</v>
      </c>
      <c r="H37" s="13"/>
      <c r="I37" s="13"/>
      <c r="J37" s="13"/>
      <c r="K37" s="13"/>
    </row>
    <row r="38" spans="1:18" x14ac:dyDescent="0.2">
      <c r="B38" s="8" t="str">
        <f>National!B38</f>
        <v>Housing &amp; Improvement</v>
      </c>
      <c r="C38" s="2">
        <f>$H38*Inputs!D$5</f>
        <v>0</v>
      </c>
      <c r="D38" s="2">
        <f>$H38*Inputs!E$5</f>
        <v>0</v>
      </c>
      <c r="E38" s="2">
        <f>$H38*Inputs!F$5</f>
        <v>0</v>
      </c>
      <c r="F38" s="2">
        <f>$H38*Inputs!G$5</f>
        <v>0</v>
      </c>
      <c r="G38" s="2">
        <f>$H38*Inputs!H$5</f>
        <v>0</v>
      </c>
      <c r="H38" s="17">
        <v>0</v>
      </c>
      <c r="I38" s="17">
        <v>0</v>
      </c>
      <c r="J38" s="17">
        <v>0</v>
      </c>
      <c r="K38" s="17">
        <v>0</v>
      </c>
    </row>
    <row r="39" spans="1:18" x14ac:dyDescent="0.2">
      <c r="B39" s="8" t="str">
        <f>National!B39</f>
        <v>Machinery, Equipment, Vehicles</v>
      </c>
      <c r="C39" s="2">
        <f>$H39*Inputs!D$5</f>
        <v>1.9512195121951219</v>
      </c>
      <c r="D39" s="2">
        <f>$H39*Inputs!E$5</f>
        <v>2.168021680216802</v>
      </c>
      <c r="E39" s="2">
        <f>$H39*Inputs!F$5</f>
        <v>2.2634146341463413</v>
      </c>
      <c r="F39" s="2">
        <f>$H39*Inputs!G$5</f>
        <v>2.3046070460704606</v>
      </c>
      <c r="G39" s="2">
        <f>$H39*Inputs!H$5</f>
        <v>2.4281842818428179</v>
      </c>
      <c r="H39" s="17">
        <v>2.4</v>
      </c>
      <c r="I39" s="2">
        <f>$H39*Inputs!J$5</f>
        <v>2.2959349593495935</v>
      </c>
      <c r="J39" s="2">
        <f>$H39*Inputs!K$5</f>
        <v>2.3111111111111109</v>
      </c>
      <c r="K39" s="2">
        <f>$H39*Inputs!L$5</f>
        <v>2.3609756097560974</v>
      </c>
      <c r="P39" s="41"/>
      <c r="Q39" s="41"/>
      <c r="R39" s="41"/>
    </row>
    <row r="40" spans="1:18" x14ac:dyDescent="0.2">
      <c r="B40" s="8" t="str">
        <f>National!B40</f>
        <v>Interest on retained livestock</v>
      </c>
      <c r="C40" s="2">
        <f>$H40*Inputs!D$5</f>
        <v>2.1138211382113821</v>
      </c>
      <c r="D40" s="2">
        <f>$H40*Inputs!E$5</f>
        <v>2.3486901535682021</v>
      </c>
      <c r="E40" s="2">
        <f>$H40*Inputs!F$5</f>
        <v>2.4520325203252034</v>
      </c>
      <c r="F40" s="2">
        <f>$H40*Inputs!G$5</f>
        <v>2.4966576332429988</v>
      </c>
      <c r="G40" s="2">
        <f>$H40*Inputs!H$5</f>
        <v>2.6305329719963866</v>
      </c>
      <c r="H40" s="17">
        <v>2.6</v>
      </c>
      <c r="I40" s="2">
        <f>$H40*Inputs!J$5</f>
        <v>2.4872628726287265</v>
      </c>
      <c r="J40" s="2">
        <f>$H40*Inputs!K$5</f>
        <v>2.5037037037037035</v>
      </c>
      <c r="K40" s="2">
        <f>$H40*Inputs!L$5</f>
        <v>2.5577235772357727</v>
      </c>
    </row>
    <row r="41" spans="1:18" x14ac:dyDescent="0.2">
      <c r="B41" s="8" t="str">
        <f>National!B41</f>
        <v>Taxes &amp; Insurance</v>
      </c>
      <c r="C41" s="2">
        <f>$H41*Inputs!D$5</f>
        <v>1.6260162601626016</v>
      </c>
      <c r="D41" s="2">
        <f>$H41*Inputs!E$5</f>
        <v>1.8066847335140017</v>
      </c>
      <c r="E41" s="2">
        <f>$H41*Inputs!F$5</f>
        <v>1.8861788617886179</v>
      </c>
      <c r="F41" s="2">
        <f>$H41*Inputs!G$5</f>
        <v>1.9205058717253838</v>
      </c>
      <c r="G41" s="2">
        <f>$H41*Inputs!H$5</f>
        <v>2.0234869015356818</v>
      </c>
      <c r="H41" s="17">
        <v>2</v>
      </c>
      <c r="I41" s="2">
        <f>$H41*Inputs!J$5</f>
        <v>1.9132791327913279</v>
      </c>
      <c r="J41" s="2">
        <f>$H41*Inputs!K$5</f>
        <v>1.9259259259259258</v>
      </c>
      <c r="K41" s="2">
        <f>$H41*Inputs!L$5</f>
        <v>1.967479674796748</v>
      </c>
    </row>
    <row r="42" spans="1:18" x14ac:dyDescent="0.2">
      <c r="B42" s="8" t="str">
        <f>National!B42</f>
        <v>Overhead</v>
      </c>
      <c r="C42" s="2">
        <f>$H42*Inputs!D$5</f>
        <v>2.4390243902439024</v>
      </c>
      <c r="D42" s="2">
        <f>$H42*Inputs!E$5</f>
        <v>2.7100271002710024</v>
      </c>
      <c r="E42" s="2">
        <f>$H42*Inputs!F$5</f>
        <v>2.8292682926829267</v>
      </c>
      <c r="F42" s="2">
        <f>$H42*Inputs!G$5</f>
        <v>2.8807588075880757</v>
      </c>
      <c r="G42" s="2">
        <f>$H42*Inputs!H$5</f>
        <v>3.0352303523035227</v>
      </c>
      <c r="H42" s="17">
        <v>3</v>
      </c>
      <c r="I42" s="2">
        <f>$H42*Inputs!J$5</f>
        <v>2.8699186991869921</v>
      </c>
      <c r="J42" s="2">
        <f>$H42*Inputs!K$5</f>
        <v>2.8888888888888888</v>
      </c>
      <c r="K42" s="2">
        <f>$H42*Inputs!L$5</f>
        <v>2.9512195121951219</v>
      </c>
    </row>
    <row r="43" spans="1:18" x14ac:dyDescent="0.2">
      <c r="B43" s="8"/>
      <c r="H43" s="13"/>
      <c r="I43" s="13"/>
      <c r="J43" s="13"/>
      <c r="K43" s="13"/>
    </row>
    <row r="44" spans="1:18" x14ac:dyDescent="0.2">
      <c r="A44" s="11"/>
      <c r="B44" s="14" t="str">
        <f>National!B44</f>
        <v>TOTAL FIXED COSTS</v>
      </c>
      <c r="C44" s="20">
        <f t="shared" ref="C44:H44" si="2">SUM(C38:C42)</f>
        <v>8.1300813008130071</v>
      </c>
      <c r="D44" s="20">
        <f t="shared" si="2"/>
        <v>9.033423667570009</v>
      </c>
      <c r="E44" s="20">
        <f t="shared" si="2"/>
        <v>9.4308943089430883</v>
      </c>
      <c r="F44" s="20">
        <f t="shared" si="2"/>
        <v>9.6025293586269189</v>
      </c>
      <c r="G44" s="20">
        <f t="shared" si="2"/>
        <v>10.117434507678409</v>
      </c>
      <c r="H44" s="20">
        <f t="shared" si="2"/>
        <v>10</v>
      </c>
      <c r="I44" s="20">
        <f>SUM(I38:I42)</f>
        <v>9.5663956639566408</v>
      </c>
      <c r="J44" s="20">
        <f>SUM(J38:J42)</f>
        <v>9.6296296296296298</v>
      </c>
      <c r="K44" s="20">
        <f>SUM(K38:K42)</f>
        <v>9.8373983739837403</v>
      </c>
    </row>
    <row r="45" spans="1:18" x14ac:dyDescent="0.2">
      <c r="B45" s="8"/>
      <c r="H45" s="13"/>
      <c r="I45" s="13"/>
      <c r="J45" s="13"/>
      <c r="K45" s="13"/>
    </row>
    <row r="46" spans="1:18" x14ac:dyDescent="0.2">
      <c r="A46" s="11"/>
      <c r="B46" s="14" t="str">
        <f>National!B46</f>
        <v>TOTAL COSTS</v>
      </c>
      <c r="C46" s="20">
        <f t="shared" ref="C46:H46" si="3">C34+C44</f>
        <v>128.81829268292682</v>
      </c>
      <c r="D46" s="20">
        <f t="shared" si="3"/>
        <v>143.07032520325203</v>
      </c>
      <c r="E46" s="20">
        <f t="shared" si="3"/>
        <v>149.34121951219512</v>
      </c>
      <c r="F46" s="20">
        <f t="shared" si="3"/>
        <v>152.04910569105692</v>
      </c>
      <c r="G46" s="20">
        <f t="shared" si="3"/>
        <v>160.17276422764223</v>
      </c>
      <c r="H46" s="20">
        <f t="shared" si="3"/>
        <v>158.32</v>
      </c>
      <c r="I46" s="20">
        <f>I34+I44</f>
        <v>154.18289972899726</v>
      </c>
      <c r="J46" s="20">
        <f>J34+J44</f>
        <v>156.89074074074071</v>
      </c>
      <c r="K46" s="20">
        <f>K34+K44</f>
        <v>180.59154471544716</v>
      </c>
    </row>
    <row r="47" spans="1:18" x14ac:dyDescent="0.2">
      <c r="B47" s="8"/>
      <c r="H47" s="13"/>
      <c r="I47" s="13"/>
      <c r="J47" s="13"/>
      <c r="K47" s="13"/>
    </row>
    <row r="48" spans="1:18" x14ac:dyDescent="0.2">
      <c r="A48" s="11"/>
      <c r="B48" s="14" t="str">
        <f>National!B48</f>
        <v>RETURNS</v>
      </c>
      <c r="C48" s="20">
        <f t="shared" ref="C48:H48" si="4">C10-C46</f>
        <v>3.268043444918078</v>
      </c>
      <c r="D48" s="20">
        <f t="shared" si="4"/>
        <v>38.961620009375366</v>
      </c>
      <c r="E48" s="20">
        <f t="shared" si="4"/>
        <v>-11.834379755709733</v>
      </c>
      <c r="F48" s="20">
        <f t="shared" si="4"/>
        <v>-24.828854822262642</v>
      </c>
      <c r="G48" s="20">
        <f t="shared" si="4"/>
        <v>15.845612868300208</v>
      </c>
      <c r="H48" s="20">
        <f t="shared" si="4"/>
        <v>4.828619200351028</v>
      </c>
      <c r="I48" s="20">
        <f>I10-I46</f>
        <v>1.6616816772527727</v>
      </c>
      <c r="J48" s="20">
        <f>J10-J46</f>
        <v>8.5565075112918692</v>
      </c>
      <c r="K48" s="20">
        <f>K10-K46</f>
        <v>-22.773352794466206</v>
      </c>
    </row>
    <row r="49" spans="1:11" x14ac:dyDescent="0.2">
      <c r="B49" s="8"/>
      <c r="H49" s="13"/>
      <c r="I49" s="13"/>
      <c r="J49" s="13"/>
      <c r="K49" s="13"/>
    </row>
    <row r="50" spans="1:11" ht="13.5" thickBot="1" x14ac:dyDescent="0.25">
      <c r="A50" s="4"/>
      <c r="B50" s="9"/>
      <c r="C50" s="4"/>
      <c r="D50" s="4"/>
      <c r="E50" s="4"/>
      <c r="F50" s="4"/>
      <c r="G50" s="4"/>
      <c r="H50" s="4"/>
      <c r="I50" s="4"/>
      <c r="J50" s="4"/>
      <c r="K50" s="4"/>
    </row>
  </sheetData>
  <mergeCells count="1">
    <mergeCell ref="C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08"/>
  <sheetViews>
    <sheetView zoomScale="80" zoomScaleNormal="80" workbookViewId="0">
      <selection activeCell="D32" sqref="D32"/>
    </sheetView>
  </sheetViews>
  <sheetFormatPr defaultRowHeight="12.75" x14ac:dyDescent="0.2"/>
  <cols>
    <col min="2" max="2" width="28.85546875" customWidth="1"/>
    <col min="9" max="10" width="8.85546875" customWidth="1"/>
    <col min="12" max="12" width="9.140625" customWidth="1"/>
  </cols>
  <sheetData>
    <row r="1" spans="1:21" ht="15" x14ac:dyDescent="0.25">
      <c r="C1" s="63" t="s">
        <v>43</v>
      </c>
      <c r="D1" s="64"/>
      <c r="E1" s="64"/>
      <c r="F1" s="64"/>
      <c r="G1" s="64"/>
      <c r="H1" s="64"/>
      <c r="I1" s="64"/>
      <c r="J1" s="64"/>
      <c r="K1" s="64"/>
    </row>
    <row r="2" spans="1:21" ht="15" x14ac:dyDescent="0.25">
      <c r="A2" s="11"/>
      <c r="B2" s="7"/>
      <c r="C2" s="5">
        <v>2010</v>
      </c>
      <c r="D2" s="5">
        <v>2011</v>
      </c>
      <c r="E2" s="5">
        <v>2012</v>
      </c>
      <c r="F2" s="5">
        <v>2013</v>
      </c>
      <c r="G2" s="5">
        <v>2014</v>
      </c>
      <c r="H2" s="29">
        <v>2015</v>
      </c>
      <c r="I2" s="29">
        <v>2016</v>
      </c>
      <c r="J2" s="29">
        <v>2017</v>
      </c>
      <c r="K2" s="29">
        <v>2018</v>
      </c>
    </row>
    <row r="3" spans="1:21" ht="15" x14ac:dyDescent="0.25">
      <c r="A3" s="26"/>
      <c r="B3" s="27"/>
      <c r="C3" s="6" t="s">
        <v>44</v>
      </c>
      <c r="D3" s="6" t="s">
        <v>44</v>
      </c>
      <c r="E3" s="6" t="s">
        <v>44</v>
      </c>
      <c r="F3" s="6" t="s">
        <v>44</v>
      </c>
      <c r="G3" s="6" t="s">
        <v>44</v>
      </c>
      <c r="H3" s="30" t="s">
        <v>44</v>
      </c>
      <c r="I3" s="30" t="s">
        <v>44</v>
      </c>
      <c r="J3" s="30" t="s">
        <v>44</v>
      </c>
      <c r="K3" s="30" t="s">
        <v>44</v>
      </c>
    </row>
    <row r="4" spans="1:21" x14ac:dyDescent="0.2">
      <c r="A4" s="11"/>
      <c r="B4" s="14" t="s">
        <v>0</v>
      </c>
      <c r="H4" s="11"/>
      <c r="I4" s="13"/>
    </row>
    <row r="5" spans="1:21" x14ac:dyDescent="0.2">
      <c r="B5" s="8" t="s">
        <v>1</v>
      </c>
      <c r="C5" s="2">
        <f>((WY!C5*Inputs!D$14)+(ND!C5*Inputs!D$25)+(TX!C5*Inputs!D$36)+(KY!C5*Inputs!D$47))/Inputs!D$6</f>
        <v>99.682292448527249</v>
      </c>
      <c r="D5" s="2">
        <f>((WY!D5*Inputs!E$14)+(ND!D5*Inputs!E$25)+(TX!D5*Inputs!E$36)+(KY!D5*Inputs!E$47))/Inputs!E$6</f>
        <v>152.19818356316048</v>
      </c>
      <c r="E5" s="2">
        <f>((WY!E5*Inputs!F$14)+(ND!E5*Inputs!F$25)+(TX!E5*Inputs!F$36)+(KY!E5*Inputs!F$47))/Inputs!F$6</f>
        <v>105.60276647346215</v>
      </c>
      <c r="F5" s="2">
        <f>((WY!F5*Inputs!G$14)+(ND!F5*Inputs!G$25)+(TX!F5*Inputs!G$36)+(KY!F5*Inputs!G$47))/Inputs!G$6</f>
        <v>98.752456555402901</v>
      </c>
      <c r="G5" s="2">
        <f>((WY!G5*Inputs!H$14)+(ND!G5*Inputs!H$25)+(TX!G5*Inputs!H$36)+(KY!G5*Inputs!H$47))/Inputs!H$6</f>
        <v>145.32348038891254</v>
      </c>
      <c r="H5" s="2">
        <f>((WY!H5*Inputs!I$14)+(ND!H5*Inputs!I$25)+(TX!H5*Inputs!I$36)+(KY!H5*Inputs!I$47))/Inputs!I$6</f>
        <v>126.49604832178511</v>
      </c>
      <c r="I5" s="2">
        <f>((WY!I5*Inputs!J$14)+(ND!I5*Inputs!J$25)+(TX!I5*Inputs!J$36)+(KY!I5*Inputs!J$47))/Inputs!J$6</f>
        <v>122.63719910628024</v>
      </c>
      <c r="J5" s="2">
        <f>((WY!J5*Inputs!K$14)+(ND!J5*Inputs!K$25)+(TX!J5*Inputs!K$36)+(KY!J5*Inputs!K$47))/Inputs!K$6</f>
        <v>126.12584706896551</v>
      </c>
      <c r="K5" s="2">
        <f>((WY!K5*Inputs!L$14)+(ND!K5*Inputs!L$25)+(TX!K5*Inputs!L$36)+(KY!K5*Inputs!L$47))/Inputs!L$6</f>
        <v>122.24211351913479</v>
      </c>
    </row>
    <row r="6" spans="1:21" x14ac:dyDescent="0.2">
      <c r="B6" s="8" t="s">
        <v>2</v>
      </c>
      <c r="C6" s="2">
        <f>((WY!C6*Inputs!D$14)+(ND!C6*Inputs!D$25)+(TX!C6*Inputs!D$36)+(KY!C6*Inputs!D$47))/Inputs!D$6</f>
        <v>11.729856553473264</v>
      </c>
      <c r="D6" s="2">
        <f>((WY!D6*Inputs!E$14)+(ND!D6*Inputs!E$25)+(TX!D6*Inputs!E$36)+(KY!D6*Inputs!E$47))/Inputs!E$6</f>
        <v>13.977867742353549</v>
      </c>
      <c r="E6" s="2">
        <f>((WY!E6*Inputs!F$14)+(ND!E6*Inputs!F$25)+(TX!E6*Inputs!F$36)+(KY!E6*Inputs!F$47))/Inputs!F$6</f>
        <v>11.936462878357029</v>
      </c>
      <c r="F6" s="2">
        <f>((WY!F6*Inputs!G$14)+(ND!F6*Inputs!G$25)+(TX!F6*Inputs!G$36)+(KY!F6*Inputs!G$47))/Inputs!G$6</f>
        <v>8.8025586342371085</v>
      </c>
      <c r="G6" s="2">
        <f>((WY!G6*Inputs!H$14)+(ND!G6*Inputs!H$25)+(TX!G6*Inputs!H$36)+(KY!G6*Inputs!H$47))/Inputs!H$6</f>
        <v>12.471021509169365</v>
      </c>
      <c r="H6" s="2">
        <f>((WY!H6*Inputs!I$14)+(ND!H6*Inputs!I$25)+(TX!H6*Inputs!I$36)+(KY!H6*Inputs!I$47))/Inputs!I$6</f>
        <v>14.923067053590568</v>
      </c>
      <c r="I6" s="2">
        <f>((WY!I6*Inputs!J$14)+(ND!I6*Inputs!J$25)+(TX!I6*Inputs!J$36)+(KY!I6*Inputs!J$47))/Inputs!J$6</f>
        <v>14.46343509178744</v>
      </c>
      <c r="J6" s="2">
        <f>((WY!J6*Inputs!K$14)+(ND!J6*Inputs!K$25)+(TX!J6*Inputs!K$36)+(KY!J6*Inputs!K$47))/Inputs!K$6</f>
        <v>14.654245871921182</v>
      </c>
      <c r="K6" s="2">
        <f>((WY!K6*Inputs!L$14)+(ND!K6*Inputs!L$25)+(TX!K6*Inputs!L$36)+(KY!K6*Inputs!L$47))/Inputs!L$6</f>
        <v>13.104966109816971</v>
      </c>
    </row>
    <row r="7" spans="1:21" x14ac:dyDescent="0.2">
      <c r="B7" s="8" t="s">
        <v>3</v>
      </c>
      <c r="C7" s="2">
        <f>((WY!C7*Inputs!D$14)+(ND!C7*Inputs!D$25)+(TX!C7*Inputs!D$36)+(KY!C7*Inputs!D$47))/Inputs!D$6</f>
        <v>0.90561071648626912</v>
      </c>
      <c r="D7" s="2">
        <f>((WY!D7*Inputs!E$14)+(ND!D7*Inputs!E$25)+(TX!D7*Inputs!E$36)+(KY!D7*Inputs!E$47))/Inputs!E$6</f>
        <v>0.98431409297026129</v>
      </c>
      <c r="E7" s="2">
        <f>((WY!E7*Inputs!F$14)+(ND!E7*Inputs!F$25)+(TX!E7*Inputs!F$36)+(KY!E7*Inputs!F$47))/Inputs!F$6</f>
        <v>0.87320510504631632</v>
      </c>
      <c r="F7" s="2">
        <f>((WY!F7*Inputs!G$14)+(ND!F7*Inputs!G$25)+(TX!F7*Inputs!G$36)+(KY!F7*Inputs!G$47))/Inputs!G$6</f>
        <v>0.74459695186901909</v>
      </c>
      <c r="G7" s="2">
        <f>((WY!G7*Inputs!H$14)+(ND!G7*Inputs!H$25)+(TX!G7*Inputs!H$36)+(KY!G7*Inputs!H$47))/Inputs!H$6</f>
        <v>0.92084259297633486</v>
      </c>
      <c r="H7" s="2">
        <f>((WY!H7*Inputs!I$14)+(ND!H7*Inputs!I$25)+(TX!H7*Inputs!I$36)+(KY!H7*Inputs!I$47))/Inputs!I$6</f>
        <v>1.1151818563655547</v>
      </c>
      <c r="I7" s="2">
        <f>((WY!I7*Inputs!J$14)+(ND!I7*Inputs!J$25)+(TX!I7*Inputs!J$36)+(KY!I7*Inputs!J$47))/Inputs!J$6</f>
        <v>1.0548090778985508</v>
      </c>
      <c r="J7" s="2">
        <f>((WY!J7*Inputs!K$14)+(ND!J7*Inputs!K$25)+(TX!J7*Inputs!K$36)+(KY!J7*Inputs!K$47))/Inputs!K$6</f>
        <v>1.0694721014778326</v>
      </c>
      <c r="K7" s="2">
        <f>((WY!K7*Inputs!L$14)+(ND!K7*Inputs!L$25)+(TX!K7*Inputs!L$36)+(KY!K7*Inputs!L$47))/Inputs!L$6</f>
        <v>1.0546725339434275</v>
      </c>
    </row>
    <row r="8" spans="1:21" x14ac:dyDescent="0.2">
      <c r="B8" s="8" t="s">
        <v>4</v>
      </c>
      <c r="C8" s="2">
        <f>((WY!C8*Inputs!D$14)+(ND!C8*Inputs!D$25)+(TX!C8*Inputs!D$36)+(KY!C8*Inputs!D$47))/Inputs!D$6</f>
        <v>9.5061462068965508</v>
      </c>
      <c r="D8" s="2">
        <f>((WY!D8*Inputs!E$14)+(ND!D8*Inputs!E$25)+(TX!D8*Inputs!E$36)+(KY!D8*Inputs!E$47))/Inputs!E$6</f>
        <v>13.805313940902023</v>
      </c>
      <c r="E8" s="2">
        <f>((WY!E8*Inputs!F$14)+(ND!E8*Inputs!F$25)+(TX!E8*Inputs!F$36)+(KY!E8*Inputs!F$47))/Inputs!F$6</f>
        <v>12.565613800947867</v>
      </c>
      <c r="F8" s="2">
        <f>((WY!F8*Inputs!G$14)+(ND!F8*Inputs!G$25)+(TX!F8*Inputs!G$36)+(KY!F8*Inputs!G$47))/Inputs!G$6</f>
        <v>11.987728612440188</v>
      </c>
      <c r="G8" s="2">
        <f>((WY!G8*Inputs!H$14)+(ND!G8*Inputs!H$25)+(TX!G8*Inputs!H$36)+(KY!G8*Inputs!H$47))/Inputs!H$6</f>
        <v>12.070297216828479</v>
      </c>
      <c r="H8" s="2">
        <f>((WY!H8*Inputs!I$14)+(ND!H8*Inputs!I$25)+(TX!H8*Inputs!I$36)+(KY!H8*Inputs!I$47))/Inputs!I$6</f>
        <v>11.987615305466235</v>
      </c>
      <c r="I8" s="2">
        <f>((WY!I8*Inputs!J$14)+(ND!I8*Inputs!J$25)+(TX!I8*Inputs!J$36)+(KY!I8*Inputs!J$47))/Inputs!J$6</f>
        <v>11.988007858293074</v>
      </c>
      <c r="J8" s="2">
        <f>((WY!J8*Inputs!K$14)+(ND!J8*Inputs!K$25)+(TX!J8*Inputs!K$36)+(KY!J8*Inputs!K$47))/Inputs!K$6</f>
        <v>12.23580983908046</v>
      </c>
      <c r="K8" s="2">
        <f>((WY!K8*Inputs!L$14)+(ND!K8*Inputs!L$25)+(TX!K8*Inputs!L$36)+(KY!K8*Inputs!L$47))/Inputs!L$6</f>
        <v>14.467930782029949</v>
      </c>
    </row>
    <row r="9" spans="1:21" x14ac:dyDescent="0.2">
      <c r="B9" s="8"/>
      <c r="H9" s="13"/>
      <c r="I9" s="13"/>
      <c r="J9" s="13"/>
      <c r="K9" s="13"/>
    </row>
    <row r="10" spans="1:21" x14ac:dyDescent="0.2">
      <c r="A10" s="11"/>
      <c r="B10" s="14" t="s">
        <v>5</v>
      </c>
      <c r="C10" s="24">
        <f>((WY!C10*Inputs!D$14)+(ND!C10*Inputs!D$25)+(TX!C10*Inputs!D$36)+(KY!C10*Inputs!D$47))/Inputs!D$6</f>
        <v>121.82390592538334</v>
      </c>
      <c r="D10" s="20">
        <f>((WY!D10*Inputs!E$14)+(ND!D10*Inputs!E$25)+(TX!D10*Inputs!E$36)+(KY!D10*Inputs!E$47))/Inputs!E$6</f>
        <v>180.96567933938627</v>
      </c>
      <c r="E10" s="20">
        <f>((WY!E10*Inputs!F$14)+(ND!E10*Inputs!F$25)+(TX!E10*Inputs!F$36)+(KY!E10*Inputs!F$47))/Inputs!F$6</f>
        <v>130.97804825781336</v>
      </c>
      <c r="F10" s="20">
        <f>((WY!F10*Inputs!G$14)+(ND!F10*Inputs!G$25)+(TX!F10*Inputs!G$36)+(KY!F10*Inputs!G$47))/Inputs!G$6</f>
        <v>120.28734075394921</v>
      </c>
      <c r="G10" s="20">
        <f>((WY!G10*Inputs!H$14)+(ND!G10*Inputs!H$25)+(TX!G10*Inputs!H$36)+(KY!G10*Inputs!H$47))/Inputs!H$6</f>
        <v>170.78564170788673</v>
      </c>
      <c r="H10" s="20">
        <f>((WY!H10*Inputs!I$14)+(ND!H10*Inputs!I$25)+(TX!H10*Inputs!I$36)+(KY!H10*Inputs!I$47))/Inputs!I$6</f>
        <v>154.52191253720744</v>
      </c>
      <c r="I10" s="20">
        <f>((WY!I10*Inputs!J$14)+(ND!I10*Inputs!J$25)+(TX!I10*Inputs!J$36)+(KY!I10*Inputs!J$47))/Inputs!J$6</f>
        <v>150.14345113425929</v>
      </c>
      <c r="J10" s="20">
        <f>((WY!J10*Inputs!K$14)+(ND!J10*Inputs!K$25)+(TX!J10*Inputs!K$36)+(KY!J10*Inputs!K$47))/Inputs!K$6</f>
        <v>154.08537488144498</v>
      </c>
      <c r="K10" s="20">
        <f>((WY!K10*Inputs!L$14)+(ND!K10*Inputs!L$25)+(TX!K10*Inputs!L$36)+(KY!K10*Inputs!L$47))/Inputs!L$6</f>
        <v>150.86968294492513</v>
      </c>
    </row>
    <row r="11" spans="1:21" x14ac:dyDescent="0.2">
      <c r="B11" s="8"/>
      <c r="H11" s="13"/>
      <c r="I11" s="13"/>
      <c r="J11" s="13"/>
      <c r="K11" s="13"/>
    </row>
    <row r="12" spans="1:21" x14ac:dyDescent="0.2">
      <c r="A12" s="11"/>
      <c r="B12" s="14" t="s">
        <v>6</v>
      </c>
      <c r="C12" s="11"/>
      <c r="D12" s="11"/>
      <c r="E12" s="11"/>
      <c r="F12" s="11"/>
      <c r="G12" s="11"/>
      <c r="H12" s="11"/>
      <c r="I12" s="11"/>
      <c r="J12" s="11"/>
      <c r="K12" s="11"/>
      <c r="M12" s="13"/>
      <c r="N12" s="13"/>
      <c r="O12" s="13"/>
      <c r="P12" s="13"/>
      <c r="Q12" s="13"/>
      <c r="R12" s="13"/>
      <c r="S12" s="13"/>
      <c r="T12" s="13"/>
      <c r="U12" s="13"/>
    </row>
    <row r="13" spans="1:21" x14ac:dyDescent="0.2">
      <c r="B13" s="8" t="s">
        <v>7</v>
      </c>
      <c r="C13" s="17">
        <f>((WY!C13*Inputs!D$14)+(ND!C13*Inputs!D$25)+(TX!C13*Inputs!D$36)+(KY!C13*Inputs!D$47))/Inputs!D$6</f>
        <v>14.178793530064235</v>
      </c>
      <c r="D13" s="17">
        <f>((WY!D13*Inputs!E$14)+(ND!D13*Inputs!E$25)+(TX!D13*Inputs!E$36)+(KY!D13*Inputs!E$47))/Inputs!E$6</f>
        <v>15.334056007226739</v>
      </c>
      <c r="E13" s="17">
        <f>((WY!E13*Inputs!F$14)+(ND!E13*Inputs!F$25)+(TX!E13*Inputs!F$36)+(KY!E13*Inputs!F$47))/Inputs!F$6</f>
        <v>15.771384682567204</v>
      </c>
      <c r="F13" s="17">
        <f>((WY!F13*Inputs!G$14)+(ND!F13*Inputs!G$25)+(TX!F13*Inputs!G$36)+(KY!F13*Inputs!G$47))/Inputs!G$6</f>
        <v>15.999046203008549</v>
      </c>
      <c r="G13" s="17">
        <f>((WY!G13*Inputs!H$14)+(ND!G13*Inputs!H$25)+(TX!G13*Inputs!H$36)+(KY!G13*Inputs!H$47))/Inputs!H$6</f>
        <v>17.802844505251954</v>
      </c>
      <c r="H13" s="17">
        <f>((WY!H13*Inputs!I$14)+(ND!H13*Inputs!I$25)+(TX!H13*Inputs!I$36)+(KY!H13*Inputs!I$47))/Inputs!I$6</f>
        <v>19.742604501607715</v>
      </c>
      <c r="I13" s="17">
        <f>((WY!I13*Inputs!J$14)+(ND!I13*Inputs!J$25)+(TX!I13*Inputs!J$36)+(KY!I13*Inputs!J$47))/Inputs!J$6</f>
        <v>23.259149758454107</v>
      </c>
      <c r="J13" s="17">
        <f>((WY!J13*Inputs!K$14)+(ND!J13*Inputs!K$25)+(TX!J13*Inputs!K$36)+(KY!J13*Inputs!K$47))/Inputs!K$6</f>
        <v>24.526574712643683</v>
      </c>
      <c r="K13" s="17">
        <f>((WY!K13*Inputs!L$14)+(ND!K13*Inputs!L$25)+(TX!K13*Inputs!L$36)+(KY!K13*Inputs!L$47))/Inputs!L$6</f>
        <v>26.088322795341099</v>
      </c>
      <c r="M13" s="59"/>
      <c r="N13" s="13"/>
      <c r="O13" s="13"/>
      <c r="P13" s="13"/>
      <c r="Q13" s="59"/>
      <c r="R13" s="13"/>
      <c r="S13" s="13"/>
      <c r="T13" s="13"/>
      <c r="U13" s="13"/>
    </row>
    <row r="14" spans="1:21" x14ac:dyDescent="0.2">
      <c r="B14" s="8" t="s">
        <v>8</v>
      </c>
      <c r="C14" s="17">
        <f>((WY!C14*Inputs!D$14)+(ND!C14*Inputs!D$25)+(TX!C14*Inputs!D$36)+(KY!C14*Inputs!D$47))/Inputs!D$6</f>
        <v>0.90452173913043477</v>
      </c>
      <c r="D14" s="17">
        <f>((WY!D14*Inputs!E$14)+(ND!D14*Inputs!E$25)+(TX!D14*Inputs!E$36)+(KY!D14*Inputs!E$47))/Inputs!E$6</f>
        <v>0.91050077760497661</v>
      </c>
      <c r="E14" s="17">
        <f>((WY!E14*Inputs!F$14)+(ND!E14*Inputs!F$25)+(TX!E14*Inputs!F$36)+(KY!E14*Inputs!F$47))/Inputs!F$6</f>
        <v>0.94220221169036322</v>
      </c>
      <c r="F14" s="17">
        <f>((WY!F14*Inputs!G$14)+(ND!F14*Inputs!G$25)+(TX!F14*Inputs!G$36)+(KY!F14*Inputs!G$47))/Inputs!G$6</f>
        <v>0.94474322169059</v>
      </c>
      <c r="G14" s="17">
        <f>((WY!G14*Inputs!H$14)+(ND!G14*Inputs!H$25)+(TX!G14*Inputs!H$36)+(KY!G14*Inputs!H$47))/Inputs!H$6</f>
        <v>0.934851132686084</v>
      </c>
      <c r="H14" s="17">
        <f>((WY!H14*Inputs!I$14)+(ND!H14*Inputs!I$25)+(TX!H14*Inputs!I$36)+(KY!H14*Inputs!I$47))/Inputs!I$6</f>
        <v>0.95103215434083588</v>
      </c>
      <c r="I14" s="17">
        <f>((WY!I14*Inputs!J$14)+(ND!I14*Inputs!J$25)+(TX!I14*Inputs!J$36)+(KY!I14*Inputs!J$47))/Inputs!J$6</f>
        <v>0.93295008051529793</v>
      </c>
      <c r="J14" s="17">
        <f>((WY!J14*Inputs!K$14)+(ND!J14*Inputs!K$25)+(TX!J14*Inputs!K$36)+(KY!J14*Inputs!K$47))/Inputs!K$6</f>
        <v>0.93466666666666665</v>
      </c>
      <c r="K14" s="17">
        <f>((WY!K14*Inputs!L$14)+(ND!K14*Inputs!L$25)+(TX!K14*Inputs!L$36)+(KY!K14*Inputs!L$47))/Inputs!L$6</f>
        <v>0.94676871880199664</v>
      </c>
      <c r="M14" s="59"/>
      <c r="N14" s="13"/>
      <c r="O14" s="13"/>
      <c r="P14" s="13"/>
      <c r="Q14" s="59"/>
      <c r="R14" s="13"/>
      <c r="S14" s="13"/>
      <c r="T14" s="13"/>
      <c r="U14" s="13"/>
    </row>
    <row r="15" spans="1:21" x14ac:dyDescent="0.2">
      <c r="B15" s="8" t="s">
        <v>9</v>
      </c>
      <c r="C15" s="17">
        <f>((WY!C15*Inputs!D$14)+(ND!C15*Inputs!D$25)+(TX!C15*Inputs!D$36)+(KY!C15*Inputs!D$47))/Inputs!D$6</f>
        <v>11.689404078448582</v>
      </c>
      <c r="D15" s="17">
        <f>((WY!D15*Inputs!E$14)+(ND!D15*Inputs!E$25)+(TX!D15*Inputs!E$36)+(KY!D15*Inputs!E$47))/Inputs!E$6</f>
        <v>12.845736378566482</v>
      </c>
      <c r="E15" s="17">
        <f>((WY!E15*Inputs!F$14)+(ND!E15*Inputs!F$25)+(TX!E15*Inputs!F$36)+(KY!E15*Inputs!F$47))/Inputs!F$6</f>
        <v>13.648837205718031</v>
      </c>
      <c r="F15" s="17">
        <f>((WY!F15*Inputs!G$14)+(ND!F15*Inputs!G$25)+(TX!F15*Inputs!G$36)+(KY!F15*Inputs!G$47))/Inputs!G$6</f>
        <v>14.834997454216966</v>
      </c>
      <c r="G15" s="17">
        <f>((WY!G15*Inputs!H$14)+(ND!G15*Inputs!H$25)+(TX!G15*Inputs!H$36)+(KY!G15*Inputs!H$47))/Inputs!H$6</f>
        <v>14.557031657910969</v>
      </c>
      <c r="H15" s="17">
        <f>((WY!H15*Inputs!I$14)+(ND!H15*Inputs!I$25)+(TX!H15*Inputs!I$36)+(KY!H15*Inputs!I$47))/Inputs!I$6</f>
        <v>14.207826366559487</v>
      </c>
      <c r="I15" s="17">
        <f>((WY!I15*Inputs!J$14)+(ND!I15*Inputs!J$25)+(TX!I15*Inputs!J$36)+(KY!I15*Inputs!J$47))/Inputs!J$6</f>
        <v>14.273704375755512</v>
      </c>
      <c r="J15" s="17">
        <f>((WY!J15*Inputs!K$14)+(ND!J15*Inputs!K$25)+(TX!J15*Inputs!K$36)+(KY!J15*Inputs!K$47))/Inputs!K$6</f>
        <v>14.448079304263212</v>
      </c>
      <c r="K15" s="17">
        <f>((WY!K15*Inputs!L$14)+(ND!K15*Inputs!L$25)+(TX!K15*Inputs!L$36)+(KY!K15*Inputs!L$47))/Inputs!L$6</f>
        <v>15.535863560732112</v>
      </c>
      <c r="M15" s="59"/>
      <c r="N15" s="13"/>
      <c r="O15" s="13"/>
      <c r="P15" s="13"/>
      <c r="Q15" s="59"/>
      <c r="R15" s="13"/>
      <c r="S15" s="13"/>
      <c r="T15" s="13"/>
      <c r="U15" s="13"/>
    </row>
    <row r="16" spans="1:21" x14ac:dyDescent="0.2">
      <c r="B16" s="8" t="s">
        <v>10</v>
      </c>
      <c r="C16" s="17">
        <f>((WY!C16*Inputs!D$14)+(ND!C16*Inputs!D$25)+(TX!C16*Inputs!D$36)+(KY!C16*Inputs!D$47))/Inputs!D$6</f>
        <v>0.84294438146780248</v>
      </c>
      <c r="D16" s="17">
        <f>((WY!D16*Inputs!E$14)+(ND!D16*Inputs!E$25)+(TX!D16*Inputs!E$36)+(KY!D16*Inputs!E$47))/Inputs!E$6</f>
        <v>0.94147100102416259</v>
      </c>
      <c r="E16" s="17">
        <f>((WY!E16*Inputs!F$14)+(ND!E16*Inputs!F$25)+(TX!E16*Inputs!F$36)+(KY!E16*Inputs!F$47))/Inputs!F$6</f>
        <v>0.8449366161908064</v>
      </c>
      <c r="F16" s="17">
        <f>((WY!F16*Inputs!G$14)+(ND!F16*Inputs!G$25)+(TX!F16*Inputs!G$36)+(KY!F16*Inputs!G$47))/Inputs!G$6</f>
        <v>0.88172248803827746</v>
      </c>
      <c r="G16" s="17">
        <f>((WY!G16*Inputs!H$14)+(ND!G16*Inputs!H$25)+(TX!G16*Inputs!H$36)+(KY!G16*Inputs!H$47))/Inputs!H$6</f>
        <v>0.93747572815533975</v>
      </c>
      <c r="H16" s="17">
        <f>((WY!H16*Inputs!I$14)+(ND!H16*Inputs!I$25)+(TX!H16*Inputs!I$36)+(KY!H16*Inputs!I$47))/Inputs!I$6</f>
        <v>0.91832797427652735</v>
      </c>
      <c r="I16" s="17">
        <f>((WY!I16*Inputs!J$14)+(ND!I16*Inputs!J$25)+(TX!I16*Inputs!J$36)+(KY!I16*Inputs!J$47))/Inputs!J$6</f>
        <v>0.93294685990338155</v>
      </c>
      <c r="J16" s="17">
        <f>((WY!J16*Inputs!K$14)+(ND!J16*Inputs!K$25)+(TX!J16*Inputs!K$36)+(KY!J16*Inputs!K$47))/Inputs!K$6</f>
        <v>0.94463054187192108</v>
      </c>
      <c r="K16" s="17">
        <f>((WY!K16*Inputs!L$14)+(ND!K16*Inputs!L$25)+(TX!K16*Inputs!L$36)+(KY!K16*Inputs!L$47))/Inputs!L$6</f>
        <v>1.3031880199667221</v>
      </c>
      <c r="M16" s="59"/>
      <c r="N16" s="13"/>
      <c r="O16" s="13"/>
      <c r="P16" s="13"/>
      <c r="Q16" s="59"/>
      <c r="R16" s="13"/>
      <c r="S16" s="13"/>
      <c r="T16" s="13"/>
      <c r="U16" s="13"/>
    </row>
    <row r="17" spans="2:21" x14ac:dyDescent="0.2">
      <c r="B17" s="8" t="s">
        <v>11</v>
      </c>
      <c r="C17" s="17">
        <f>((WY!C17*Inputs!D$14)+(ND!C17*Inputs!D$25)+(TX!C17*Inputs!D$36)+(KY!C17*Inputs!D$47))/Inputs!D$6</f>
        <v>7.6381784717397396</v>
      </c>
      <c r="D17" s="17">
        <f>((WY!D17*Inputs!E$14)+(ND!D17*Inputs!E$25)+(TX!D17*Inputs!E$36)+(KY!D17*Inputs!E$47))/Inputs!E$6</f>
        <v>8.5370602176731971</v>
      </c>
      <c r="E17" s="17">
        <f>((WY!E17*Inputs!F$14)+(ND!E17*Inputs!F$25)+(TX!E17*Inputs!F$36)+(KY!E17*Inputs!F$47))/Inputs!F$6</f>
        <v>9.1123148255179238</v>
      </c>
      <c r="F17" s="17">
        <f>((WY!F17*Inputs!G$14)+(ND!F17*Inputs!G$25)+(TX!F17*Inputs!G$36)+(KY!F17*Inputs!G$47))/Inputs!G$6</f>
        <v>10.084595211853236</v>
      </c>
      <c r="G17" s="17">
        <f>((WY!G17*Inputs!H$14)+(ND!G17*Inputs!H$25)+(TX!G17*Inputs!H$36)+(KY!G17*Inputs!H$47))/Inputs!H$6</f>
        <v>10.01324890444158</v>
      </c>
      <c r="H17" s="17">
        <f>((WY!H17*Inputs!I$14)+(ND!H17*Inputs!I$25)+(TX!H17*Inputs!I$36)+(KY!H17*Inputs!I$47))/Inputs!I$6</f>
        <v>9.6474823151125388</v>
      </c>
      <c r="I17" s="17">
        <f>((WY!I17*Inputs!J$14)+(ND!I17*Inputs!J$25)+(TX!I17*Inputs!J$36)+(KY!I17*Inputs!J$47))/Inputs!J$6</f>
        <v>9.3614184395306097</v>
      </c>
      <c r="J17" s="17">
        <f>((WY!J17*Inputs!K$14)+(ND!J17*Inputs!K$25)+(TX!J17*Inputs!K$36)+(KY!J17*Inputs!K$47))/Inputs!K$6</f>
        <v>9.2612233777291237</v>
      </c>
      <c r="K17" s="17">
        <f>((WY!K17*Inputs!L$14)+(ND!K17*Inputs!L$25)+(TX!K17*Inputs!L$36)+(KY!K17*Inputs!L$47))/Inputs!L$6</f>
        <v>10.380685686457531</v>
      </c>
      <c r="M17" s="59"/>
      <c r="N17" s="13"/>
      <c r="O17" s="13"/>
      <c r="P17" s="13"/>
      <c r="Q17" s="13"/>
      <c r="R17" s="13"/>
      <c r="S17" s="13"/>
      <c r="T17" s="13"/>
      <c r="U17" s="13"/>
    </row>
    <row r="18" spans="2:21" x14ac:dyDescent="0.2">
      <c r="B18" s="8" t="s">
        <v>12</v>
      </c>
      <c r="C18" s="17">
        <f>((WY!C18*Inputs!D$14)+(ND!C18*Inputs!D$25)+(TX!C18*Inputs!D$36)+(KY!C18*Inputs!D$47))/Inputs!D$6</f>
        <v>3.0138052924757135</v>
      </c>
      <c r="D18" s="17">
        <f>((WY!D18*Inputs!E$14)+(ND!D18*Inputs!E$25)+(TX!D18*Inputs!E$36)+(KY!D18*Inputs!E$47))/Inputs!E$6</f>
        <v>3.3133333614310736</v>
      </c>
      <c r="E18" s="17">
        <f>((WY!E18*Inputs!F$14)+(ND!E18*Inputs!F$25)+(TX!E18*Inputs!F$36)+(KY!E18*Inputs!F$47))/Inputs!F$6</f>
        <v>3.364180274598954</v>
      </c>
      <c r="F18" s="17">
        <f>((WY!F18*Inputs!G$14)+(ND!F18*Inputs!G$25)+(TX!F18*Inputs!G$36)+(KY!F18*Inputs!G$47))/Inputs!G$6</f>
        <v>3.381847376921403</v>
      </c>
      <c r="G18" s="17">
        <f>((WY!G18*Inputs!H$14)+(ND!G18*Inputs!H$25)+(TX!G18*Inputs!H$36)+(KY!G18*Inputs!H$47))/Inputs!H$6</f>
        <v>3.5879744491511794</v>
      </c>
      <c r="H18" s="17">
        <f>((WY!H18*Inputs!I$14)+(ND!H18*Inputs!I$25)+(TX!H18*Inputs!I$36)+(KY!H18*Inputs!I$47))/Inputs!I$6</f>
        <v>3.5185209003215427</v>
      </c>
      <c r="I18" s="17">
        <f>((WY!I18*Inputs!J$14)+(ND!I18*Inputs!J$25)+(TX!I18*Inputs!J$36)+(KY!I18*Inputs!J$47))/Inputs!J$6</f>
        <v>3.4564739274445881</v>
      </c>
      <c r="J18" s="17">
        <f>((WY!J18*Inputs!K$14)+(ND!J18*Inputs!K$25)+(TX!J18*Inputs!K$36)+(KY!J18*Inputs!K$47))/Inputs!K$6</f>
        <v>2.4055795171197469</v>
      </c>
      <c r="K18" s="17">
        <f>((WY!K18*Inputs!L$14)+(ND!K18*Inputs!L$25)+(TX!K18*Inputs!L$36)+(KY!K18*Inputs!L$47))/Inputs!L$6</f>
        <v>2.5849041840834381</v>
      </c>
      <c r="M18" s="59"/>
      <c r="N18" s="13"/>
      <c r="O18" s="13"/>
      <c r="P18" s="13"/>
      <c r="Q18" s="59"/>
      <c r="R18" s="13"/>
      <c r="S18" s="13"/>
      <c r="T18" s="13"/>
      <c r="U18" s="13"/>
    </row>
    <row r="19" spans="2:21" x14ac:dyDescent="0.2">
      <c r="B19" s="8" t="s">
        <v>13</v>
      </c>
      <c r="C19" s="17">
        <f>((WY!C19*Inputs!D$14)+(ND!C19*Inputs!D$25)+(TX!C19*Inputs!D$36)+(KY!C19*Inputs!D$47))/Inputs!D$6</f>
        <v>2.3932521544105998</v>
      </c>
      <c r="D19" s="17">
        <f>((WY!D19*Inputs!E$14)+(ND!D19*Inputs!E$25)+(TX!D19*Inputs!E$36)+(KY!D19*Inputs!E$47))/Inputs!E$6</f>
        <v>2.6311005463605697</v>
      </c>
      <c r="E19" s="17">
        <f>((WY!E19*Inputs!F$14)+(ND!E19*Inputs!F$25)+(TX!E19*Inputs!F$36)+(KY!E19*Inputs!F$47))/Inputs!F$6</f>
        <v>2.8002425923785306</v>
      </c>
      <c r="F19" s="17">
        <f>((WY!F19*Inputs!G$14)+(ND!F19*Inputs!G$25)+(TX!F19*Inputs!G$36)+(KY!F19*Inputs!G$47))/Inputs!G$6</f>
        <v>2.9003407949124678</v>
      </c>
      <c r="G19" s="17">
        <f>((WY!G19*Inputs!H$14)+(ND!G19*Inputs!H$25)+(TX!G19*Inputs!H$36)+(KY!G19*Inputs!H$47))/Inputs!H$6</f>
        <v>2.9728371908098796</v>
      </c>
      <c r="H19" s="17">
        <f>((WY!H19*Inputs!I$14)+(ND!H19*Inputs!I$25)+(TX!H19*Inputs!I$36)+(KY!H19*Inputs!I$47))/Inputs!I$6</f>
        <v>2.9106463022508042</v>
      </c>
      <c r="I19" s="17">
        <f>((WY!I19*Inputs!J$14)+(ND!I19*Inputs!J$25)+(TX!I19*Inputs!J$36)+(KY!I19*Inputs!J$47))/Inputs!J$6</f>
        <v>2.8306371574826859</v>
      </c>
      <c r="J19" s="17">
        <f>((WY!J19*Inputs!K$14)+(ND!J19*Inputs!K$25)+(TX!J19*Inputs!K$36)+(KY!J19*Inputs!K$47))/Inputs!K$6</f>
        <v>3.0013111962537251</v>
      </c>
      <c r="K19" s="17">
        <f>((WY!K19*Inputs!L$14)+(ND!K19*Inputs!L$25)+(TX!K19*Inputs!L$36)+(KY!K19*Inputs!L$47))/Inputs!L$6</f>
        <v>3.5592261677691659</v>
      </c>
      <c r="M19" s="59"/>
      <c r="N19" s="13"/>
      <c r="O19" s="13"/>
      <c r="P19" s="13"/>
      <c r="Q19" s="59"/>
      <c r="R19" s="13"/>
      <c r="S19" s="13"/>
      <c r="T19" s="13"/>
      <c r="U19" s="13"/>
    </row>
    <row r="20" spans="2:21" x14ac:dyDescent="0.2">
      <c r="B20" s="8" t="s">
        <v>14</v>
      </c>
      <c r="C20" s="17">
        <f>((WY!C20*Inputs!D$14)+(ND!C20*Inputs!D$25)+(TX!C20*Inputs!D$36)+(KY!C20*Inputs!D$47))/Inputs!D$6</f>
        <v>5.0788995746029428</v>
      </c>
      <c r="D20" s="17">
        <f>((WY!D20*Inputs!E$14)+(ND!D20*Inputs!E$25)+(TX!D20*Inputs!E$36)+(KY!D20*Inputs!E$47))/Inputs!E$6</f>
        <v>5.6495003519242033</v>
      </c>
      <c r="E20" s="17">
        <f>((WY!E20*Inputs!F$14)+(ND!E20*Inputs!F$25)+(TX!E20*Inputs!F$36)+(KY!E20*Inputs!F$47))/Inputs!F$6</f>
        <v>5.8430722202956629</v>
      </c>
      <c r="F20" s="17">
        <f>((WY!F20*Inputs!G$14)+(ND!F20*Inputs!G$25)+(TX!F20*Inputs!G$36)+(KY!F20*Inputs!G$47))/Inputs!G$6</f>
        <v>5.9520673285414398</v>
      </c>
      <c r="G20" s="17">
        <f>((WY!G20*Inputs!H$14)+(ND!G20*Inputs!H$25)+(TX!G20*Inputs!H$36)+(KY!G20*Inputs!H$47))/Inputs!H$6</f>
        <v>6.2930770062824672</v>
      </c>
      <c r="H20" s="17">
        <f>((WY!H20*Inputs!I$14)+(ND!H20*Inputs!I$25)+(TX!H20*Inputs!I$36)+(KY!H20*Inputs!I$47))/Inputs!I$6</f>
        <v>6.208199356913183</v>
      </c>
      <c r="I20" s="17">
        <f>((WY!I20*Inputs!J$14)+(ND!I20*Inputs!J$25)+(TX!I20*Inputs!J$36)+(KY!I20*Inputs!J$47))/Inputs!J$6</f>
        <v>6.0151867125756597</v>
      </c>
      <c r="J20" s="17">
        <f>((WY!J20*Inputs!K$14)+(ND!J20*Inputs!K$25)+(TX!J20*Inputs!K$36)+(KY!J20*Inputs!K$47))/Inputs!K$6</f>
        <v>6.0473441586085253</v>
      </c>
      <c r="K20" s="17">
        <f>((WY!K20*Inputs!L$14)+(ND!K20*Inputs!L$25)+(TX!K20*Inputs!L$36)+(KY!K20*Inputs!L$47))/Inputs!L$6</f>
        <v>6.432382884893741</v>
      </c>
      <c r="M20" s="59"/>
      <c r="N20" s="13"/>
      <c r="O20" s="13"/>
      <c r="P20" s="13"/>
      <c r="Q20" s="59"/>
      <c r="R20" s="13"/>
      <c r="S20" s="13"/>
      <c r="T20" s="13"/>
      <c r="U20" s="13"/>
    </row>
    <row r="21" spans="2:21" x14ac:dyDescent="0.2">
      <c r="B21" s="8" t="s">
        <v>15</v>
      </c>
      <c r="C21" s="17">
        <f>((WY!C21*Inputs!D$14)+(ND!C21*Inputs!D$25)+(TX!C21*Inputs!D$36)+(KY!C21*Inputs!D$47))/Inputs!D$6</f>
        <v>3.8365695201179895</v>
      </c>
      <c r="D21" s="17">
        <f>((WY!D21*Inputs!E$14)+(ND!D21*Inputs!E$25)+(TX!D21*Inputs!E$36)+(KY!D21*Inputs!E$47))/Inputs!E$6</f>
        <v>4.2621238239339361</v>
      </c>
      <c r="E21" s="17">
        <f>((WY!E21*Inputs!F$14)+(ND!E21*Inputs!F$25)+(TX!E21*Inputs!F$36)+(KY!E21*Inputs!F$47))/Inputs!F$6</f>
        <v>4.4674727391823685</v>
      </c>
      <c r="F21" s="17">
        <f>((WY!F21*Inputs!G$14)+(ND!F21*Inputs!G$25)+(TX!F21*Inputs!G$36)+(KY!F21*Inputs!G$47))/Inputs!G$6</f>
        <v>4.418900469536327</v>
      </c>
      <c r="G21" s="17">
        <f>((WY!G21*Inputs!H$14)+(ND!G21*Inputs!H$25)+(TX!G21*Inputs!H$36)+(KY!G21*Inputs!H$47))/Inputs!H$6</f>
        <v>4.7019727710977213</v>
      </c>
      <c r="H21" s="17">
        <f>((WY!H21*Inputs!I$14)+(ND!H21*Inputs!I$25)+(TX!H21*Inputs!I$36)+(KY!H21*Inputs!I$47))/Inputs!I$6</f>
        <v>4.7301414790996787</v>
      </c>
      <c r="I21" s="17">
        <f>((WY!I21*Inputs!J$14)+(ND!I21*Inputs!J$25)+(TX!I21*Inputs!J$36)+(KY!I21*Inputs!J$47))/Inputs!J$6</f>
        <v>4.5689165390204627</v>
      </c>
      <c r="J21" s="17">
        <f>((WY!J21*Inputs!K$14)+(ND!J21*Inputs!K$25)+(TX!J21*Inputs!K$36)+(KY!J21*Inputs!K$47))/Inputs!K$6</f>
        <v>4.5887952320136218</v>
      </c>
      <c r="K21" s="17">
        <f>((WY!K21*Inputs!L$14)+(ND!K21*Inputs!L$25)+(TX!K21*Inputs!L$36)+(KY!K21*Inputs!L$47))/Inputs!L$6</f>
        <v>4.9549194432044157</v>
      </c>
      <c r="M21" s="59"/>
      <c r="N21" s="13"/>
      <c r="O21" s="13"/>
      <c r="P21" s="13"/>
      <c r="Q21" s="59"/>
      <c r="R21" s="13"/>
      <c r="S21" s="13"/>
      <c r="T21" s="13"/>
      <c r="U21" s="13"/>
    </row>
    <row r="22" spans="2:21" x14ac:dyDescent="0.2">
      <c r="B22" s="8" t="s">
        <v>16</v>
      </c>
      <c r="C22" s="17">
        <f>((WY!C22*Inputs!D$14)+(ND!C22*Inputs!D$25)+(TX!C22*Inputs!D$36)+(KY!C22*Inputs!D$47))/Inputs!D$6</f>
        <v>11.129542545800273</v>
      </c>
      <c r="D22" s="17">
        <f>((WY!D22*Inputs!E$14)+(ND!D22*Inputs!E$25)+(TX!D22*Inputs!E$36)+(KY!D22*Inputs!E$47))/Inputs!E$6</f>
        <v>12.405130085515472</v>
      </c>
      <c r="E22" s="17">
        <f>((WY!E22*Inputs!F$14)+(ND!E22*Inputs!F$25)+(TX!E22*Inputs!F$36)+(KY!E22*Inputs!F$47))/Inputs!F$6</f>
        <v>12.469316893358506</v>
      </c>
      <c r="F22" s="17">
        <f>((WY!F22*Inputs!G$14)+(ND!F22*Inputs!G$25)+(TX!F22*Inputs!G$36)+(KY!F22*Inputs!G$47))/Inputs!G$6</f>
        <v>13.700637958532695</v>
      </c>
      <c r="G22" s="17">
        <f>((WY!G22*Inputs!H$14)+(ND!G22*Inputs!H$25)+(TX!G22*Inputs!H$36)+(KY!G22*Inputs!H$47))/Inputs!H$6</f>
        <v>13.957026302172407</v>
      </c>
      <c r="H22" s="17">
        <f>((WY!H22*Inputs!I$14)+(ND!H22*Inputs!I$25)+(TX!H22*Inputs!I$36)+(KY!H22*Inputs!I$47))/Inputs!I$6</f>
        <v>13.329787781350483</v>
      </c>
      <c r="I22" s="17">
        <f>((WY!I22*Inputs!J$14)+(ND!I22*Inputs!J$25)+(TX!I22*Inputs!J$36)+(KY!I22*Inputs!J$47))/Inputs!J$6</f>
        <v>12.089637537148318</v>
      </c>
      <c r="J22" s="17">
        <f>((WY!J22*Inputs!K$14)+(ND!J22*Inputs!K$25)+(TX!J22*Inputs!K$36)+(KY!J22*Inputs!K$47))/Inputs!K$6</f>
        <v>12.534679073161831</v>
      </c>
      <c r="K22" s="17">
        <f>((WY!K22*Inputs!L$14)+(ND!K22*Inputs!L$25)+(TX!K22*Inputs!L$36)+(KY!K22*Inputs!L$47))/Inputs!L$6</f>
        <v>13.308782111115622</v>
      </c>
      <c r="M22" s="59"/>
      <c r="N22" s="13"/>
      <c r="O22" s="13"/>
      <c r="P22" s="13"/>
      <c r="Q22" s="59"/>
      <c r="R22" s="13"/>
      <c r="S22" s="13"/>
      <c r="T22" s="13"/>
      <c r="U22" s="13"/>
    </row>
    <row r="23" spans="2:21" x14ac:dyDescent="0.2">
      <c r="B23" s="8" t="s">
        <v>17</v>
      </c>
      <c r="C23" s="17">
        <f>((WY!C23*Inputs!D$14)+(ND!C23*Inputs!D$25)+(TX!C23*Inputs!D$36)+(KY!C23*Inputs!D$47))/Inputs!D$6</f>
        <v>3.3410855547835836</v>
      </c>
      <c r="D23" s="17">
        <f>((WY!D23*Inputs!E$14)+(ND!D23*Inputs!E$25)+(TX!D23*Inputs!E$36)+(KY!D23*Inputs!E$47))/Inputs!E$6</f>
        <v>3.7074547521006567</v>
      </c>
      <c r="E23" s="17">
        <f>((WY!E23*Inputs!F$14)+(ND!E23*Inputs!F$25)+(TX!E23*Inputs!F$36)+(KY!E23*Inputs!F$47))/Inputs!F$6</f>
        <v>3.9002483977446407</v>
      </c>
      <c r="F23" s="17">
        <f>((WY!F23*Inputs!G$14)+(ND!F23*Inputs!G$25)+(TX!F23*Inputs!G$36)+(KY!F23*Inputs!G$47))/Inputs!G$6</f>
        <v>4.1264652227596166</v>
      </c>
      <c r="G23" s="17">
        <f>((WY!G23*Inputs!H$14)+(ND!G23*Inputs!H$25)+(TX!G23*Inputs!H$36)+(KY!G23*Inputs!H$47))/Inputs!H$6</f>
        <v>4.3049941092722683</v>
      </c>
      <c r="H23" s="17">
        <f>((WY!H23*Inputs!I$14)+(ND!H23*Inputs!I$25)+(TX!H23*Inputs!I$36)+(KY!H23*Inputs!I$47))/Inputs!I$6</f>
        <v>4.1227009646302246</v>
      </c>
      <c r="I23" s="17">
        <f>((WY!I23*Inputs!J$14)+(ND!I23*Inputs!J$25)+(TX!I23*Inputs!J$36)+(KY!I23*Inputs!J$47))/Inputs!J$6</f>
        <v>3.9751443820396335</v>
      </c>
      <c r="J23" s="17">
        <f>((WY!J23*Inputs!K$14)+(ND!J23*Inputs!K$25)+(TX!J23*Inputs!K$36)+(KY!J23*Inputs!K$47))/Inputs!K$6</f>
        <v>3.9929282977558835</v>
      </c>
      <c r="K23" s="17">
        <f>((WY!K23*Inputs!L$14)+(ND!K23*Inputs!L$25)+(TX!K23*Inputs!L$36)+(KY!K23*Inputs!L$47))/Inputs!L$6</f>
        <v>4.9168715555375186</v>
      </c>
      <c r="M23" s="59"/>
      <c r="N23" s="13"/>
      <c r="O23" s="13"/>
      <c r="P23" s="13"/>
      <c r="Q23" s="59"/>
      <c r="R23" s="13"/>
      <c r="S23" s="13"/>
      <c r="T23" s="13"/>
      <c r="U23" s="13"/>
    </row>
    <row r="24" spans="2:21" x14ac:dyDescent="0.2">
      <c r="B24" s="8" t="s">
        <v>18</v>
      </c>
      <c r="C24" s="17">
        <f>((WY!C24*Inputs!D$14)+(ND!C24*Inputs!D$25)+(TX!C24*Inputs!D$36)+(KY!C24*Inputs!D$47))/Inputs!D$6</f>
        <v>0.27610706841701099</v>
      </c>
      <c r="D24" s="17">
        <f>((WY!D24*Inputs!E$14)+(ND!D24*Inputs!E$25)+(TX!D24*Inputs!E$36)+(KY!D24*Inputs!E$47))/Inputs!E$6</f>
        <v>0.30667560174824143</v>
      </c>
      <c r="E24" s="17">
        <f>((WY!E24*Inputs!F$14)+(ND!E24*Inputs!F$25)+(TX!E24*Inputs!F$36)+(KY!E24*Inputs!F$47))/Inputs!F$6</f>
        <v>0.31636553256527827</v>
      </c>
      <c r="F24" s="17">
        <f>((WY!F24*Inputs!G$14)+(ND!F24*Inputs!G$25)+(TX!F24*Inputs!G$36)+(KY!F24*Inputs!G$47))/Inputs!G$6</f>
        <v>0.32218859829214985</v>
      </c>
      <c r="G24" s="17">
        <f>((WY!G24*Inputs!H$14)+(ND!G24*Inputs!H$25)+(TX!G24*Inputs!H$36)+(KY!G24*Inputs!H$47))/Inputs!H$6</f>
        <v>0.34082984713342274</v>
      </c>
      <c r="H24" s="17">
        <f>((WY!H24*Inputs!I$14)+(ND!H24*Inputs!I$25)+(TX!H24*Inputs!I$36)+(KY!H24*Inputs!I$47))/Inputs!I$6</f>
        <v>0.33527652733118973</v>
      </c>
      <c r="I24" s="17">
        <f>((WY!I24*Inputs!J$14)+(ND!I24*Inputs!J$25)+(TX!I24*Inputs!J$36)+(KY!I24*Inputs!J$47))/Inputs!J$6</f>
        <v>0.32614947479587519</v>
      </c>
      <c r="J24" s="17">
        <f>((WY!J24*Inputs!K$14)+(ND!J24*Inputs!K$25)+(TX!J24*Inputs!K$36)+(KY!J24*Inputs!K$47))/Inputs!K$6</f>
        <v>0.32765140181232133</v>
      </c>
      <c r="K24" s="17">
        <f>((WY!K24*Inputs!L$14)+(ND!K24*Inputs!L$25)+(TX!K24*Inputs!L$36)+(KY!K24*Inputs!L$47))/Inputs!L$6</f>
        <v>0.36974251586109869</v>
      </c>
      <c r="M24" s="59"/>
      <c r="N24" s="13"/>
      <c r="O24" s="13"/>
      <c r="P24" s="13"/>
      <c r="Q24" s="59"/>
      <c r="R24" s="13"/>
      <c r="S24" s="13"/>
      <c r="T24" s="13"/>
      <c r="U24" s="13"/>
    </row>
    <row r="25" spans="2:21" x14ac:dyDescent="0.2">
      <c r="B25" s="8" t="s">
        <v>19</v>
      </c>
      <c r="C25" s="17">
        <f>((WY!C25*Inputs!D$14)+(ND!C25*Inputs!D$25)+(TX!C25*Inputs!D$36)+(KY!C25*Inputs!D$47))/Inputs!D$6</f>
        <v>1.2802866859253299</v>
      </c>
      <c r="D25" s="17">
        <f>((WY!D25*Inputs!E$14)+(ND!D25*Inputs!E$25)+(TX!D25*Inputs!E$36)+(KY!D25*Inputs!E$47))/Inputs!E$6</f>
        <v>1.4199755268677621</v>
      </c>
      <c r="E25" s="17">
        <f>((WY!E25*Inputs!F$14)+(ND!E25*Inputs!F$25)+(TX!E25*Inputs!F$36)+(KY!E25*Inputs!F$47))/Inputs!F$6</f>
        <v>1.4650216416856112</v>
      </c>
      <c r="F25" s="17">
        <f>((WY!F25*Inputs!G$14)+(ND!F25*Inputs!G$25)+(TX!F25*Inputs!G$36)+(KY!F25*Inputs!G$47))/Inputs!G$6</f>
        <v>1.5046451967975287</v>
      </c>
      <c r="G25" s="17">
        <f>((WY!G25*Inputs!H$14)+(ND!G25*Inputs!H$25)+(TX!G25*Inputs!H$36)+(KY!G25*Inputs!H$47))/Inputs!H$6</f>
        <v>1.5716255777444508</v>
      </c>
      <c r="H25" s="17">
        <f>((WY!H25*Inputs!I$14)+(ND!H25*Inputs!I$25)+(TX!H25*Inputs!I$36)+(KY!H25*Inputs!I$47))/Inputs!I$6</f>
        <v>1.5495176848874599</v>
      </c>
      <c r="I25" s="17">
        <f>((WY!I25*Inputs!J$14)+(ND!I25*Inputs!J$25)+(TX!I25*Inputs!J$36)+(KY!I25*Inputs!J$47))/Inputs!J$6</f>
        <v>1.5077824472286592</v>
      </c>
      <c r="J25" s="17">
        <f>((WY!J25*Inputs!K$14)+(ND!J25*Inputs!K$25)+(TX!J25*Inputs!K$36)+(KY!J25*Inputs!K$47))/Inputs!K$6</f>
        <v>1.514794137322873</v>
      </c>
      <c r="K25" s="17">
        <f>((WY!K25*Inputs!L$14)+(ND!K25*Inputs!L$25)+(TX!K25*Inputs!L$36)+(KY!K25*Inputs!L$47))/Inputs!L$6</f>
        <v>1.8023143000148805</v>
      </c>
      <c r="M25" s="59"/>
      <c r="N25" s="13"/>
      <c r="O25" s="13"/>
      <c r="P25" s="13"/>
      <c r="Q25" s="59"/>
      <c r="R25" s="13"/>
      <c r="S25" s="13"/>
      <c r="T25" s="13"/>
      <c r="U25" s="13"/>
    </row>
    <row r="26" spans="2:21" x14ac:dyDescent="0.2">
      <c r="B26" s="8" t="s">
        <v>20</v>
      </c>
      <c r="C26" s="17">
        <f>((WY!C26*Inputs!D$14)+(ND!C26*Inputs!D$25)+(TX!C26*Inputs!D$36)+(KY!C26*Inputs!D$47))/Inputs!D$6</f>
        <v>1.1752660255238232</v>
      </c>
      <c r="D26" s="17">
        <f>((WY!D26*Inputs!E$14)+(ND!D26*Inputs!E$25)+(TX!D26*Inputs!E$36)+(KY!D26*Inputs!E$47))/Inputs!E$6</f>
        <v>1.3085117891095965</v>
      </c>
      <c r="E26" s="17">
        <f>((WY!E26*Inputs!F$14)+(ND!E26*Inputs!F$25)+(TX!E26*Inputs!F$36)+(KY!E26*Inputs!F$47))/Inputs!F$6</f>
        <v>1.3808140356285079</v>
      </c>
      <c r="F26" s="17">
        <f>((WY!F26*Inputs!G$14)+(ND!F26*Inputs!G$25)+(TX!F26*Inputs!G$36)+(KY!F26*Inputs!G$47))/Inputs!G$6</f>
        <v>1.407145769490656</v>
      </c>
      <c r="G26" s="17">
        <f>((WY!G26*Inputs!H$14)+(ND!G26*Inputs!H$25)+(TX!G26*Inputs!H$36)+(KY!G26*Inputs!H$47))/Inputs!H$6</f>
        <v>1.4776693182250051</v>
      </c>
      <c r="H26" s="17">
        <f>((WY!H26*Inputs!I$14)+(ND!H26*Inputs!I$25)+(TX!H26*Inputs!I$36)+(KY!H26*Inputs!I$47))/Inputs!I$6</f>
        <v>1.4684887459807074</v>
      </c>
      <c r="I26" s="17">
        <f>((WY!I26*Inputs!J$14)+(ND!I26*Inputs!J$25)+(TX!I26*Inputs!J$36)+(KY!I26*Inputs!J$47))/Inputs!J$6</f>
        <v>1.4042251984516625</v>
      </c>
      <c r="J26" s="17">
        <f>((WY!J26*Inputs!K$14)+(ND!J26*Inputs!K$25)+(TX!J26*Inputs!K$36)+(KY!J26*Inputs!K$47))/Inputs!K$6</f>
        <v>1.4595025238703396</v>
      </c>
      <c r="K26" s="17">
        <f>((WY!K26*Inputs!L$14)+(ND!K26*Inputs!L$25)+(TX!K26*Inputs!L$36)+(KY!K26*Inputs!L$47))/Inputs!L$6</f>
        <v>1.6909776388945255</v>
      </c>
      <c r="M26" s="59"/>
      <c r="N26" s="13"/>
      <c r="O26" s="13"/>
      <c r="P26" s="13"/>
      <c r="Q26" s="59"/>
      <c r="R26" s="13"/>
      <c r="S26" s="13"/>
      <c r="T26" s="13"/>
      <c r="U26" s="13"/>
    </row>
    <row r="27" spans="2:21" x14ac:dyDescent="0.2">
      <c r="B27" s="8" t="s">
        <v>65</v>
      </c>
      <c r="C27" s="13">
        <v>0.55000000000000004</v>
      </c>
      <c r="D27" s="13">
        <v>1.55</v>
      </c>
      <c r="E27" s="13">
        <v>2.5499999999999998</v>
      </c>
      <c r="F27" s="13">
        <v>3.55</v>
      </c>
      <c r="G27" s="13">
        <v>4.55</v>
      </c>
      <c r="H27" s="13">
        <v>5.55</v>
      </c>
      <c r="I27" s="13">
        <v>6.55</v>
      </c>
      <c r="J27" s="13">
        <v>7.55</v>
      </c>
      <c r="K27" s="13">
        <v>8.5500000000000007</v>
      </c>
      <c r="M27" s="59"/>
      <c r="N27" s="13"/>
      <c r="O27" s="13"/>
      <c r="P27" s="13"/>
      <c r="Q27" s="59"/>
      <c r="R27" s="13"/>
      <c r="S27" s="13"/>
      <c r="T27" s="13"/>
      <c r="U27" s="13"/>
    </row>
    <row r="28" spans="2:21" x14ac:dyDescent="0.2">
      <c r="B28" s="8" t="s">
        <v>21</v>
      </c>
      <c r="C28" s="17">
        <f>((WY!C28*Inputs!D$14)+(ND!C28*Inputs!D$25)+(TX!C28*Inputs!D$36)+(KY!C28*Inputs!D$47))/Inputs!D$6</f>
        <v>10.706512597359858</v>
      </c>
      <c r="D28" s="17">
        <f>((WY!D28*Inputs!E$14)+(ND!D28*Inputs!E$25)+(TX!D28*Inputs!E$36)+(KY!D28*Inputs!E$47))/Inputs!E$6</f>
        <v>11.895206665908026</v>
      </c>
      <c r="E28" s="17">
        <f>((WY!E28*Inputs!F$14)+(ND!E28*Inputs!F$25)+(TX!E28*Inputs!F$36)+(KY!E28*Inputs!F$47))/Inputs!F$6</f>
        <v>12.795265287250029</v>
      </c>
      <c r="F28" s="17">
        <f>((WY!F28*Inputs!G$14)+(ND!F28*Inputs!G$25)+(TX!F28*Inputs!G$36)+(KY!F28*Inputs!G$47))/Inputs!G$6</f>
        <v>13.114721800806524</v>
      </c>
      <c r="G28" s="17">
        <f>((WY!G28*Inputs!H$14)+(ND!G28*Inputs!H$25)+(TX!G28*Inputs!H$36)+(KY!G28*Inputs!H$47))/Inputs!H$6</f>
        <v>13.641684952771858</v>
      </c>
      <c r="H28" s="17">
        <f>((WY!H28*Inputs!I$14)+(ND!H28*Inputs!I$25)+(TX!H28*Inputs!I$36)+(KY!H28*Inputs!I$47))/Inputs!I$6</f>
        <v>13.507234726688102</v>
      </c>
      <c r="I28" s="17">
        <f>((WY!I28*Inputs!J$14)+(ND!I28*Inputs!J$25)+(TX!I28*Inputs!J$36)+(KY!I28*Inputs!J$47))/Inputs!J$6</f>
        <v>12.952758336279016</v>
      </c>
      <c r="J28" s="17">
        <f>((WY!J28*Inputs!K$14)+(ND!J28*Inputs!K$25)+(TX!J28*Inputs!K$36)+(KY!J28*Inputs!K$47))/Inputs!K$6</f>
        <v>12.986163108921728</v>
      </c>
      <c r="K28" s="17">
        <f>((WY!K28*Inputs!L$14)+(ND!K28*Inputs!L$25)+(TX!K28*Inputs!L$36)+(KY!K28*Inputs!L$47))/Inputs!L$6</f>
        <v>13.256376770423278</v>
      </c>
      <c r="M28" s="59"/>
      <c r="N28" s="13"/>
      <c r="O28" s="13"/>
      <c r="P28" s="13"/>
      <c r="Q28" s="59"/>
      <c r="R28" s="13"/>
      <c r="S28" s="13"/>
      <c r="T28" s="13"/>
      <c r="U28" s="13"/>
    </row>
    <row r="29" spans="2:21" x14ac:dyDescent="0.2">
      <c r="B29" s="8" t="s">
        <v>22</v>
      </c>
      <c r="C29" s="17">
        <f>((WY!C29*Inputs!D$14)+(ND!C29*Inputs!D$25)+(TX!C29*Inputs!D$36)+(KY!C29*Inputs!D$47))/Inputs!D$6</f>
        <v>7.3959057056837434</v>
      </c>
      <c r="D29" s="17">
        <f>((WY!D29*Inputs!E$14)+(ND!D29*Inputs!E$25)+(TX!D29*Inputs!E$36)+(KY!D29*Inputs!E$47))/Inputs!E$6</f>
        <v>8.2637563026744836</v>
      </c>
      <c r="E29" s="17">
        <f>((WY!E29*Inputs!F$14)+(ND!E29*Inputs!F$25)+(TX!E29*Inputs!F$36)+(KY!E29*Inputs!F$47))/Inputs!F$6</f>
        <v>8.9303715691185364</v>
      </c>
      <c r="F29" s="17">
        <f>((WY!F29*Inputs!G$14)+(ND!F29*Inputs!G$25)+(TX!F29*Inputs!G$36)+(KY!F29*Inputs!G$47))/Inputs!G$6</f>
        <v>9.1119886642779235</v>
      </c>
      <c r="G29" s="17">
        <f>((WY!G29*Inputs!H$14)+(ND!G29*Inputs!H$25)+(TX!G29*Inputs!H$36)+(KY!G29*Inputs!H$47))/Inputs!H$6</f>
        <v>9.497782572216229</v>
      </c>
      <c r="H29" s="17">
        <f>((WY!H29*Inputs!I$14)+(ND!H29*Inputs!I$25)+(TX!H29*Inputs!I$36)+(KY!H29*Inputs!I$47))/Inputs!I$6</f>
        <v>20.788344051446945</v>
      </c>
      <c r="I29" s="17">
        <f>((WY!I29*Inputs!J$14)+(ND!I29*Inputs!J$25)+(TX!I29*Inputs!J$36)+(KY!I29*Inputs!J$47))/Inputs!J$6</f>
        <v>22.67450134192163</v>
      </c>
      <c r="J29" s="17">
        <f>((WY!J29*Inputs!K$14)+(ND!J29*Inputs!K$25)+(TX!J29*Inputs!K$36)+(KY!J29*Inputs!K$47))/Inputs!K$6</f>
        <v>24.996985221674873</v>
      </c>
      <c r="K29" s="17">
        <f>((WY!K29*Inputs!L$14)+(ND!K29*Inputs!L$25)+(TX!K29*Inputs!L$36)+(KY!K29*Inputs!L$47))/Inputs!L$6</f>
        <v>26.468246256239603</v>
      </c>
      <c r="M29" s="59"/>
      <c r="N29" s="13"/>
      <c r="O29" s="13"/>
      <c r="P29" s="13"/>
      <c r="Q29" s="59"/>
      <c r="R29" s="13"/>
      <c r="S29" s="13"/>
      <c r="T29" s="13"/>
      <c r="U29" s="60"/>
    </row>
    <row r="30" spans="2:21" x14ac:dyDescent="0.2">
      <c r="B30" s="8" t="s">
        <v>23</v>
      </c>
      <c r="C30" s="17">
        <f>((WY!C30*Inputs!D$14)+(ND!C30*Inputs!D$25)+(TX!C30*Inputs!D$36)+(KY!C30*Inputs!D$47))/Inputs!D$6</f>
        <v>1.8112894772126131</v>
      </c>
      <c r="D30" s="17">
        <f>((WY!D30*Inputs!E$14)+(ND!D30*Inputs!E$25)+(TX!D30*Inputs!E$36)+(KY!D30*Inputs!E$47))/Inputs!E$6</f>
        <v>2.0258471117629786</v>
      </c>
      <c r="E30" s="17">
        <f>((WY!E30*Inputs!F$14)+(ND!E30*Inputs!F$25)+(TX!E30*Inputs!F$36)+(KY!E30*Inputs!F$47))/Inputs!F$6</f>
        <v>2.1886230236709951</v>
      </c>
      <c r="F30" s="17">
        <f>((WY!F30*Inputs!G$14)+(ND!F30*Inputs!G$25)+(TX!F30*Inputs!G$36)+(KY!F30*Inputs!G$47))/Inputs!G$6</f>
        <v>2.2344641681398203</v>
      </c>
      <c r="G30" s="17">
        <f>((WY!G30*Inputs!H$14)+(ND!G30*Inputs!H$25)+(TX!G30*Inputs!H$36)+(KY!G30*Inputs!H$47))/Inputs!H$6</f>
        <v>2.3296293372858212</v>
      </c>
      <c r="H30" s="17">
        <f>((WY!H30*Inputs!I$14)+(ND!H30*Inputs!I$25)+(TX!H30*Inputs!I$36)+(KY!H30*Inputs!I$47))/Inputs!I$6</f>
        <v>2.342443729903537</v>
      </c>
      <c r="I30" s="17">
        <f>((WY!I30*Inputs!J$14)+(ND!I30*Inputs!J$25)+(TX!I30*Inputs!J$36)+(KY!I30*Inputs!J$47))/Inputs!J$6</f>
        <v>2.1982683755984098</v>
      </c>
      <c r="J30" s="17">
        <f>((WY!J30*Inputs!K$14)+(ND!J30*Inputs!K$25)+(TX!J30*Inputs!K$36)+(KY!J30*Inputs!K$47))/Inputs!K$6</f>
        <v>2.216870400778447</v>
      </c>
      <c r="K30" s="17">
        <f>((WY!K30*Inputs!L$14)+(ND!K30*Inputs!L$25)+(TX!K30*Inputs!L$36)+(KY!K30*Inputs!L$47))/Inputs!L$6</f>
        <v>2.4785690515806986</v>
      </c>
      <c r="M30" s="59"/>
      <c r="N30" s="13"/>
      <c r="O30" s="13"/>
      <c r="P30" s="13"/>
      <c r="Q30" s="59"/>
      <c r="R30" s="13"/>
      <c r="S30" s="13"/>
      <c r="T30" s="13"/>
      <c r="U30" s="13"/>
    </row>
    <row r="31" spans="2:21" x14ac:dyDescent="0.2">
      <c r="B31" s="8" t="s">
        <v>24</v>
      </c>
      <c r="C31" s="17">
        <f>((WY!C31*Inputs!D$14)+(ND!C31*Inputs!D$25)+(TX!C31*Inputs!D$36)+(KY!C31*Inputs!D$47))/Inputs!D$6</f>
        <v>0.26082568471861628</v>
      </c>
      <c r="D31" s="17">
        <f>((WY!D31*Inputs!E$14)+(ND!D31*Inputs!E$25)+(TX!D31*Inputs!E$36)+(KY!D31*Inputs!E$47))/Inputs!E$6</f>
        <v>0.2917219840938689</v>
      </c>
      <c r="E31" s="17">
        <f>((WY!E31*Inputs!F$14)+(ND!E31*Inputs!F$25)+(TX!E31*Inputs!F$36)+(KY!E31*Inputs!F$47))/Inputs!F$6</f>
        <v>0.31516171540862326</v>
      </c>
      <c r="F31" s="17">
        <f>((WY!F31*Inputs!G$14)+(ND!F31*Inputs!G$25)+(TX!F31*Inputs!G$36)+(KY!F31*Inputs!G$47))/Inputs!G$6</f>
        <v>0.32176284021213414</v>
      </c>
      <c r="G31" s="17">
        <f>((WY!G31*Inputs!H$14)+(ND!G31*Inputs!H$25)+(TX!G31*Inputs!H$36)+(KY!G31*Inputs!H$47))/Inputs!H$6</f>
        <v>0.33546662456915821</v>
      </c>
      <c r="H31" s="17">
        <f>((WY!H31*Inputs!I$14)+(ND!H31*Inputs!I$25)+(TX!H31*Inputs!I$36)+(KY!H31*Inputs!I$47))/Inputs!I$6</f>
        <v>0.33731189710610932</v>
      </c>
      <c r="I31" s="17">
        <f>((WY!I31*Inputs!J$14)+(ND!I31*Inputs!J$25)+(TX!I31*Inputs!J$36)+(KY!I31*Inputs!J$47))/Inputs!J$6</f>
        <v>0.31655064608617095</v>
      </c>
      <c r="J31" s="17">
        <f>((WY!J31*Inputs!K$14)+(ND!J31*Inputs!K$25)+(TX!J31*Inputs!K$36)+(KY!J31*Inputs!K$47))/Inputs!K$6</f>
        <v>0.31922933771209627</v>
      </c>
      <c r="K31" s="17">
        <f>((WY!K31*Inputs!L$14)+(ND!K31*Inputs!L$25)+(TX!K31*Inputs!L$36)+(KY!K31*Inputs!L$47))/Inputs!L$6</f>
        <v>0.31631573393936935</v>
      </c>
      <c r="M31" s="59"/>
      <c r="N31" s="13"/>
      <c r="O31" s="13"/>
      <c r="P31" s="13"/>
      <c r="Q31" s="59"/>
      <c r="R31" s="13"/>
      <c r="S31" s="13"/>
      <c r="T31" s="13"/>
      <c r="U31" s="13"/>
    </row>
    <row r="32" spans="2:21" x14ac:dyDescent="0.2">
      <c r="B32" s="8" t="s">
        <v>25</v>
      </c>
      <c r="C32" s="17">
        <f>((WY!C32*Inputs!D$14)+(ND!C32*Inputs!D$25)+(TX!C32*Inputs!D$36)+(KY!C32*Inputs!D$47))/Inputs!D$6</f>
        <v>2.4690289001840542</v>
      </c>
      <c r="D32" s="17">
        <f>((WY!D32*Inputs!E$14)+(ND!D32*Inputs!E$25)+(TX!D32*Inputs!E$36)+(KY!D32*Inputs!E$47))/Inputs!E$6</f>
        <v>2.7325024831378433</v>
      </c>
      <c r="E32" s="17">
        <f>((WY!E32*Inputs!F$14)+(ND!E32*Inputs!F$25)+(TX!E32*Inputs!F$36)+(KY!E32*Inputs!F$47))/Inputs!F$6</f>
        <v>2.8541104303934035</v>
      </c>
      <c r="F32" s="17">
        <f>((WY!F32*Inputs!G$14)+(ND!F32*Inputs!G$25)+(TX!F32*Inputs!G$36)+(KY!F32*Inputs!G$47))/Inputs!G$6</f>
        <v>2.8854454716902294</v>
      </c>
      <c r="G32" s="17">
        <f>((WY!G32*Inputs!H$14)+(ND!G32*Inputs!H$25)+(TX!G32*Inputs!H$36)+(KY!G32*Inputs!H$47))/Inputs!H$6</f>
        <v>3.0060455062371552</v>
      </c>
      <c r="H32" s="17">
        <f>((WY!H32*Inputs!I$14)+(ND!H32*Inputs!I$25)+(TX!H32*Inputs!I$36)+(KY!H32*Inputs!I$47))/Inputs!I$6</f>
        <v>3.0002797427652736</v>
      </c>
      <c r="I32" s="17">
        <f>((WY!I32*Inputs!J$14)+(ND!I32*Inputs!J$25)+(TX!I32*Inputs!J$36)+(KY!I32*Inputs!J$47))/Inputs!J$6</f>
        <v>3.3389428799602006</v>
      </c>
      <c r="J32" s="17">
        <f>((WY!J32*Inputs!K$14)+(ND!J32*Inputs!K$25)+(TX!J32*Inputs!K$36)+(KY!J32*Inputs!K$47))/Inputs!K$6</f>
        <v>3.1276754850088184</v>
      </c>
      <c r="K32" s="17">
        <f>((WY!K32*Inputs!L$14)+(ND!K32*Inputs!L$25)+(TX!K32*Inputs!L$36)+(KY!K32*Inputs!L$47))/Inputs!L$6</f>
        <v>3.332528387646605</v>
      </c>
      <c r="M32" s="59"/>
      <c r="N32" s="13"/>
      <c r="O32" s="13"/>
      <c r="P32" s="13"/>
      <c r="Q32" s="13"/>
      <c r="R32" s="13"/>
      <c r="S32" s="13"/>
      <c r="T32" s="13"/>
      <c r="U32" s="13"/>
    </row>
    <row r="33" spans="1:21" x14ac:dyDescent="0.2">
      <c r="B33" s="8"/>
      <c r="H33" s="13"/>
      <c r="I33" s="13"/>
      <c r="J33" s="13"/>
      <c r="K33" s="13"/>
      <c r="M33" s="13"/>
      <c r="N33" s="13"/>
      <c r="O33" s="13"/>
      <c r="P33" s="13"/>
      <c r="Q33" s="13"/>
      <c r="R33" s="13"/>
      <c r="S33" s="13"/>
      <c r="T33" s="13"/>
      <c r="U33" s="13"/>
    </row>
    <row r="34" spans="1:21" x14ac:dyDescent="0.2">
      <c r="A34" s="11"/>
      <c r="B34" s="14" t="s">
        <v>26</v>
      </c>
      <c r="C34" s="24">
        <f>((WY!C34*Inputs!D$14)+(ND!C34*Inputs!D$25)+(TX!C34*Inputs!D$36)+(KY!C34*Inputs!D$47))/Inputs!D$6</f>
        <v>89.972218988066942</v>
      </c>
      <c r="D34" s="20">
        <f>((WY!D34*Inputs!E$14)+(ND!D34*Inputs!E$25)+(TX!D34*Inputs!E$36)+(KY!D34*Inputs!E$47))/Inputs!E$6</f>
        <v>99.331664768664282</v>
      </c>
      <c r="E34" s="20">
        <f>((WY!E34*Inputs!F$14)+(ND!E34*Inputs!F$25)+(TX!E34*Inputs!F$36)+(KY!E34*Inputs!F$47))/Inputs!F$6</f>
        <v>103.95994189496396</v>
      </c>
      <c r="F34" s="20">
        <f>((WY!F34*Inputs!G$14)+(ND!F34*Inputs!G$25)+(TX!F34*Inputs!G$36)+(KY!F34*Inputs!G$47))/Inputs!G$6</f>
        <v>108.67772623971851</v>
      </c>
      <c r="G34" s="20">
        <f>((WY!G34*Inputs!H$14)+(ND!G34*Inputs!H$25)+(TX!G34*Inputs!H$36)+(KY!G34*Inputs!H$47))/Inputs!H$6</f>
        <v>112.81406749341492</v>
      </c>
      <c r="H34" s="20">
        <f>((WY!H34*Inputs!I$14)+(ND!H34*Inputs!I$25)+(TX!H34*Inputs!I$36)+(KY!H34*Inputs!I$47))/Inputs!I$6</f>
        <v>124.16616720257234</v>
      </c>
      <c r="I34" s="20">
        <f>((WY!I34*Inputs!J$14)+(ND!I34*Inputs!J$25)+(TX!I34*Inputs!J$36)+(KY!I34*Inputs!J$47))/Inputs!J$6</f>
        <v>126.96534447019185</v>
      </c>
      <c r="J34" s="20">
        <f>((WY!J34*Inputs!K$14)+(ND!J34*Inputs!K$25)+(TX!J34*Inputs!K$36)+(KY!J34*Inputs!K$47))/Inputs!K$6</f>
        <v>130.18468369518942</v>
      </c>
      <c r="K34" s="20">
        <f>((WY!K34*Inputs!L$14)+(ND!K34*Inputs!L$25)+(TX!K34*Inputs!L$36)+(KY!K34*Inputs!L$47))/Inputs!L$6</f>
        <v>140.27698578250343</v>
      </c>
      <c r="M34" s="13"/>
      <c r="N34" s="13"/>
      <c r="O34" s="13"/>
      <c r="P34" s="13"/>
      <c r="Q34" s="13"/>
      <c r="R34" s="13"/>
      <c r="S34" s="13"/>
      <c r="T34" s="13"/>
      <c r="U34" s="13"/>
    </row>
    <row r="35" spans="1:21" x14ac:dyDescent="0.2">
      <c r="B35" s="8"/>
      <c r="D35" s="47"/>
      <c r="E35" s="47"/>
      <c r="F35" s="47"/>
      <c r="G35" s="47"/>
      <c r="H35" s="47"/>
      <c r="I35" s="47"/>
      <c r="J35" s="47"/>
      <c r="K35" s="47"/>
    </row>
    <row r="36" spans="1:21" x14ac:dyDescent="0.2">
      <c r="A36" s="11"/>
      <c r="B36" s="14" t="s">
        <v>27</v>
      </c>
      <c r="C36" s="11"/>
      <c r="D36" s="11"/>
      <c r="E36" s="11"/>
      <c r="F36" s="11"/>
      <c r="G36" s="11"/>
      <c r="H36" s="11"/>
      <c r="I36" s="11"/>
      <c r="J36" s="11"/>
      <c r="K36" s="11"/>
    </row>
    <row r="37" spans="1:21" x14ac:dyDescent="0.2">
      <c r="B37" s="22" t="s">
        <v>28</v>
      </c>
      <c r="H37" s="13"/>
      <c r="I37" s="13"/>
      <c r="J37" s="13"/>
      <c r="K37" s="13"/>
    </row>
    <row r="38" spans="1:21" x14ac:dyDescent="0.2">
      <c r="B38" s="8" t="s">
        <v>29</v>
      </c>
      <c r="C38" s="17">
        <f>((WY!C38*Inputs!D$14)+(ND!C38*Inputs!D$25)+(TX!C38*Inputs!D$36)+(KY!C38*Inputs!D$47))/Inputs!D$6</f>
        <v>0.36225789544252263</v>
      </c>
      <c r="D38" s="17">
        <f>((WY!D38*Inputs!E$14)+(ND!D38*Inputs!E$25)+(TX!D38*Inputs!E$36)+(KY!D38*Inputs!E$47))/Inputs!E$6</f>
        <v>0.40516942235259573</v>
      </c>
      <c r="E38" s="17">
        <f>((WY!E38*Inputs!F$14)+(ND!E38*Inputs!F$25)+(TX!E38*Inputs!F$36)+(KY!E38*Inputs!F$47))/Inputs!F$6</f>
        <v>0.43772460473419905</v>
      </c>
      <c r="F38" s="17">
        <f>((WY!F38*Inputs!G$14)+(ND!F38*Inputs!G$25)+(TX!F38*Inputs!G$36)+(KY!F38*Inputs!G$47))/Inputs!G$6</f>
        <v>0.44689283362796411</v>
      </c>
      <c r="G38" s="17">
        <f>((WY!G38*Inputs!H$14)+(ND!G38*Inputs!H$25)+(TX!G38*Inputs!H$36)+(KY!G38*Inputs!H$47))/Inputs!H$6</f>
        <v>0.4659258674571643</v>
      </c>
      <c r="H38" s="17">
        <f>((WY!H38*Inputs!I$14)+(ND!H38*Inputs!I$25)+(TX!H38*Inputs!I$36)+(KY!H38*Inputs!I$47))/Inputs!I$6</f>
        <v>0.46848874598070739</v>
      </c>
      <c r="I38" s="17">
        <f>((WY!I38*Inputs!J$14)+(ND!I38*Inputs!J$25)+(TX!I38*Inputs!J$36)+(KY!I38*Inputs!J$47))/Inputs!J$6</f>
        <v>0.43965367511968195</v>
      </c>
      <c r="J38" s="17">
        <f>((WY!J38*Inputs!K$14)+(ND!J38*Inputs!K$25)+(TX!J38*Inputs!K$36)+(KY!J38*Inputs!K$47))/Inputs!K$6</f>
        <v>0.4433740801556893</v>
      </c>
      <c r="K38" s="17">
        <f>((WY!K38*Inputs!L$14)+(ND!K38*Inputs!L$25)+(TX!K38*Inputs!L$36)+(KY!K38*Inputs!L$47))/Inputs!L$6</f>
        <v>0.43932740824912409</v>
      </c>
    </row>
    <row r="39" spans="1:21" x14ac:dyDescent="0.2">
      <c r="B39" s="8" t="s">
        <v>30</v>
      </c>
      <c r="C39" s="17">
        <f>((WY!C39*Inputs!D$14)+(ND!C39*Inputs!D$25)+(TX!C39*Inputs!D$36)+(KY!C39*Inputs!D$47))/Inputs!D$6</f>
        <v>4.3500932460598962</v>
      </c>
      <c r="D39" s="17">
        <f>((WY!D39*Inputs!E$14)+(ND!D39*Inputs!E$25)+(TX!D39*Inputs!E$36)+(KY!D39*Inputs!E$47))/Inputs!E$6</f>
        <v>4.8214880282550876</v>
      </c>
      <c r="E39" s="17">
        <f>((WY!E39*Inputs!F$14)+(ND!E39*Inputs!F$25)+(TX!E39*Inputs!F$36)+(KY!E39*Inputs!F$47))/Inputs!F$6</f>
        <v>5.0075218022322403</v>
      </c>
      <c r="F39" s="17">
        <f>((WY!F39*Inputs!G$14)+(ND!F39*Inputs!G$25)+(TX!F39*Inputs!G$36)+(KY!F39*Inputs!G$47))/Inputs!G$6</f>
        <v>5.0751588340976452</v>
      </c>
      <c r="G39" s="17">
        <f>((WY!G39*Inputs!H$14)+(ND!G39*Inputs!H$25)+(TX!G39*Inputs!H$36)+(KY!G39*Inputs!H$47))/Inputs!H$6</f>
        <v>5.3590970084458114</v>
      </c>
      <c r="H39" s="17">
        <f>((WY!H39*Inputs!I$14)+(ND!H39*Inputs!I$25)+(TX!H39*Inputs!I$36)+(KY!H39*Inputs!I$47))/Inputs!I$6</f>
        <v>5.3012218649517679</v>
      </c>
      <c r="I39" s="17">
        <f>((WY!I39*Inputs!J$14)+(ND!I39*Inputs!J$25)+(TX!I39*Inputs!J$36)+(KY!I39*Inputs!J$47))/Inputs!J$6</f>
        <v>5.0548156876093717</v>
      </c>
      <c r="J39" s="17">
        <f>((WY!J39*Inputs!K$14)+(ND!J39*Inputs!K$25)+(TX!J39*Inputs!K$36)+(KY!J39*Inputs!K$47))/Inputs!K$6</f>
        <v>5.0979796874049743</v>
      </c>
      <c r="K39" s="17">
        <f>((WY!K39*Inputs!L$14)+(ND!K39*Inputs!L$25)+(TX!K39*Inputs!L$36)+(KY!K39*Inputs!L$47))/Inputs!L$6</f>
        <v>5.208026730516889</v>
      </c>
    </row>
    <row r="40" spans="1:21" x14ac:dyDescent="0.2">
      <c r="B40" s="8" t="s">
        <v>31</v>
      </c>
      <c r="C40" s="17">
        <f>((WY!C40*Inputs!D$14)+(ND!C40*Inputs!D$25)+(TX!C40*Inputs!D$36)+(KY!C40*Inputs!D$47))/Inputs!D$6</f>
        <v>3.5825745663753485</v>
      </c>
      <c r="D40" s="17">
        <f>((WY!D40*Inputs!E$14)+(ND!D40*Inputs!E$25)+(TX!D40*Inputs!E$36)+(KY!D40*Inputs!E$47))/Inputs!E$6</f>
        <v>3.9869289309793041</v>
      </c>
      <c r="E40" s="17">
        <f>((WY!E40*Inputs!F$14)+(ND!E40*Inputs!F$25)+(TX!E40*Inputs!F$36)+(KY!E40*Inputs!F$47))/Inputs!F$6</f>
        <v>4.2097992524948946</v>
      </c>
      <c r="F40" s="17">
        <f>((WY!F40*Inputs!G$14)+(ND!F40*Inputs!G$25)+(TX!F40*Inputs!G$36)+(KY!F40*Inputs!G$47))/Inputs!G$6</f>
        <v>4.287092880019709</v>
      </c>
      <c r="G40" s="17">
        <f>((WY!G40*Inputs!H$14)+(ND!G40*Inputs!H$25)+(TX!G40*Inputs!H$36)+(KY!G40*Inputs!H$47))/Inputs!H$6</f>
        <v>4.5011614819492305</v>
      </c>
      <c r="H40" s="17">
        <f>((WY!H40*Inputs!I$14)+(ND!H40*Inputs!I$25)+(TX!H40*Inputs!I$36)+(KY!H40*Inputs!I$47))/Inputs!I$6</f>
        <v>4.4752572347266879</v>
      </c>
      <c r="I40" s="17">
        <f>((WY!I40*Inputs!J$14)+(ND!I40*Inputs!J$25)+(TX!I40*Inputs!J$36)+(KY!I40*Inputs!J$47))/Inputs!J$6</f>
        <v>4.2514695241960476</v>
      </c>
      <c r="J40" s="17">
        <f>((WY!J40*Inputs!K$14)+(ND!J40*Inputs!K$25)+(TX!J40*Inputs!K$36)+(KY!J40*Inputs!K$47))/Inputs!K$6</f>
        <v>4.2831770358207137</v>
      </c>
      <c r="K40" s="17">
        <f>((WY!K40*Inputs!L$14)+(ND!K40*Inputs!L$25)+(TX!K40*Inputs!L$36)+(KY!K40*Inputs!L$47))/Inputs!L$6</f>
        <v>4.3309760155837838</v>
      </c>
    </row>
    <row r="41" spans="1:21" x14ac:dyDescent="0.2">
      <c r="B41" s="8" t="s">
        <v>32</v>
      </c>
      <c r="C41" s="17">
        <f>((WY!C41*Inputs!D$14)+(ND!C41*Inputs!D$25)+(TX!C41*Inputs!D$36)+(KY!C41*Inputs!D$47))/Inputs!D$6</f>
        <v>1.1153593934739947</v>
      </c>
      <c r="D41" s="17">
        <f>((WY!D41*Inputs!E$14)+(ND!D41*Inputs!E$25)+(TX!D41*Inputs!E$36)+(KY!D41*Inputs!E$47))/Inputs!E$6</f>
        <v>1.2326703671391301</v>
      </c>
      <c r="E41" s="17">
        <f>((WY!E41*Inputs!F$14)+(ND!E41*Inputs!F$25)+(TX!E41*Inputs!F$36)+(KY!E41*Inputs!F$47))/Inputs!F$6</f>
        <v>1.2940319295136078</v>
      </c>
      <c r="F41" s="17">
        <f>((WY!F41*Inputs!G$14)+(ND!F41*Inputs!G$25)+(TX!F41*Inputs!G$36)+(KY!F41*Inputs!G$47))/Inputs!G$6</f>
        <v>1.3164317313773883</v>
      </c>
      <c r="G41" s="17">
        <f>((WY!G41*Inputs!H$14)+(ND!G41*Inputs!H$25)+(TX!G41*Inputs!H$36)+(KY!G41*Inputs!H$47))/Inputs!H$6</f>
        <v>1.3825195943437318</v>
      </c>
      <c r="H41" s="17">
        <f>((WY!H41*Inputs!I$14)+(ND!H41*Inputs!I$25)+(TX!H41*Inputs!I$36)+(KY!H41*Inputs!I$47))/Inputs!I$6</f>
        <v>1.3590353697749198</v>
      </c>
      <c r="I41" s="17">
        <f>((WY!I41*Inputs!J$14)+(ND!I41*Inputs!J$25)+(TX!I41*Inputs!J$36)+(KY!I41*Inputs!J$47))/Inputs!J$6</f>
        <v>1.3083255349139642</v>
      </c>
      <c r="J41" s="17">
        <f>((WY!J41*Inputs!K$14)+(ND!J41*Inputs!K$25)+(TX!J41*Inputs!K$36)+(KY!J41*Inputs!K$47))/Inputs!K$6</f>
        <v>1.3140570455512981</v>
      </c>
      <c r="K41" s="17">
        <f>((WY!K41*Inputs!L$14)+(ND!K41*Inputs!L$25)+(TX!K41*Inputs!L$36)+(KY!K41*Inputs!L$47))/Inputs!L$6</f>
        <v>1.3511904008224773</v>
      </c>
    </row>
    <row r="42" spans="1:21" x14ac:dyDescent="0.2">
      <c r="B42" s="8" t="s">
        <v>33</v>
      </c>
      <c r="C42" s="17">
        <f>((WY!C42*Inputs!D$14)+(ND!C42*Inputs!D$25)+(TX!C42*Inputs!D$36)+(KY!C42*Inputs!D$47))/Inputs!D$6</f>
        <v>4.5237625089894085</v>
      </c>
      <c r="D42" s="17">
        <f>((WY!D42*Inputs!E$14)+(ND!D42*Inputs!E$25)+(TX!D42*Inputs!E$36)+(KY!D42*Inputs!E$47))/Inputs!E$6</f>
        <v>5.0307319040012581</v>
      </c>
      <c r="E42" s="17">
        <f>((WY!E42*Inputs!F$14)+(ND!E42*Inputs!F$25)+(TX!E42*Inputs!F$36)+(KY!E42*Inputs!F$47))/Inputs!F$6</f>
        <v>5.3399422032135009</v>
      </c>
      <c r="F42" s="17">
        <f>((WY!F42*Inputs!G$14)+(ND!F42*Inputs!G$25)+(TX!F42*Inputs!G$36)+(KY!F42*Inputs!G$47))/Inputs!G$6</f>
        <v>5.4367775314116766</v>
      </c>
      <c r="G42" s="17">
        <f>((WY!G42*Inputs!H$14)+(ND!G42*Inputs!H$25)+(TX!G42*Inputs!H$36)+(KY!G42*Inputs!H$47))/Inputs!H$6</f>
        <v>5.6970651605113671</v>
      </c>
      <c r="H42" s="17">
        <f>((WY!H42*Inputs!I$14)+(ND!H42*Inputs!I$25)+(TX!H42*Inputs!I$36)+(KY!H42*Inputs!I$47))/Inputs!I$6</f>
        <v>5.6692604501607722</v>
      </c>
      <c r="I42" s="17">
        <f>((WY!I42*Inputs!J$14)+(ND!I42*Inputs!J$25)+(TX!I42*Inputs!J$36)+(KY!I42*Inputs!J$47))/Inputs!J$6</f>
        <v>5.3797958533530581</v>
      </c>
      <c r="J42" s="17">
        <f>((WY!J42*Inputs!K$14)+(ND!J42*Inputs!K$25)+(TX!J42*Inputs!K$36)+(KY!J42*Inputs!K$47))/Inputs!K$6</f>
        <v>5.4189673417259616</v>
      </c>
      <c r="K42" s="17">
        <f>((WY!K42*Inputs!L$14)+(ND!K42*Inputs!L$25)+(TX!K42*Inputs!L$36)+(KY!K42*Inputs!L$47))/Inputs!L$6</f>
        <v>5.4674983428702841</v>
      </c>
    </row>
    <row r="43" spans="1:21" x14ac:dyDescent="0.2">
      <c r="B43" s="8"/>
      <c r="H43" s="13"/>
      <c r="I43" s="13"/>
      <c r="J43" s="13"/>
      <c r="K43" s="13"/>
    </row>
    <row r="44" spans="1:21" x14ac:dyDescent="0.2">
      <c r="A44" s="11"/>
      <c r="B44" s="14" t="s">
        <v>34</v>
      </c>
      <c r="C44" s="24">
        <f>((WY!C44*Inputs!D$14)+(ND!C44*Inputs!D$25)+(TX!C44*Inputs!D$36)+(KY!C44*Inputs!D$47))/Inputs!D$6</f>
        <v>13.934047610341171</v>
      </c>
      <c r="D44" s="20">
        <f>((WY!D44*Inputs!E$14)+(ND!D44*Inputs!E$25)+(TX!D44*Inputs!E$36)+(KY!D44*Inputs!E$47))/Inputs!E$6</f>
        <v>15.476988652727375</v>
      </c>
      <c r="E44" s="20">
        <f>((WY!E44*Inputs!F$14)+(ND!E44*Inputs!F$25)+(TX!E44*Inputs!F$36)+(KY!E44*Inputs!F$47))/Inputs!F$6</f>
        <v>16.289019792188444</v>
      </c>
      <c r="F44" s="20">
        <f>((WY!F44*Inputs!G$14)+(ND!F44*Inputs!G$25)+(TX!F44*Inputs!G$36)+(KY!F44*Inputs!G$47))/Inputs!G$6</f>
        <v>16.562353810534383</v>
      </c>
      <c r="G44" s="20">
        <f>((WY!G44*Inputs!H$14)+(ND!G44*Inputs!H$25)+(TX!G44*Inputs!H$36)+(KY!G44*Inputs!H$47))/Inputs!H$6</f>
        <v>17.405769112707308</v>
      </c>
      <c r="H44" s="20">
        <f>((WY!H44*Inputs!I$14)+(ND!H44*Inputs!I$25)+(TX!H44*Inputs!I$36)+(KY!H44*Inputs!I$47))/Inputs!I$6</f>
        <v>17.273263665594857</v>
      </c>
      <c r="I44" s="20">
        <f>((WY!I44*Inputs!J$14)+(ND!I44*Inputs!J$25)+(TX!I44*Inputs!J$36)+(KY!I44*Inputs!J$47))/Inputs!J$6</f>
        <v>16.434060275192124</v>
      </c>
      <c r="J44" s="20">
        <f>((WY!J44*Inputs!K$14)+(ND!J44*Inputs!K$25)+(TX!J44*Inputs!K$36)+(KY!J44*Inputs!K$47))/Inputs!K$6</f>
        <v>16.55755519065864</v>
      </c>
      <c r="K44" s="20">
        <f>((WY!K44*Inputs!L$14)+(ND!K44*Inputs!L$25)+(TX!K44*Inputs!L$36)+(KY!K44*Inputs!L$47))/Inputs!L$6</f>
        <v>16.797018898042555</v>
      </c>
    </row>
    <row r="45" spans="1:21" x14ac:dyDescent="0.2">
      <c r="B45" s="8"/>
      <c r="H45" s="13"/>
      <c r="I45" s="13"/>
      <c r="J45" s="13"/>
      <c r="K45" s="13"/>
    </row>
    <row r="46" spans="1:21" x14ac:dyDescent="0.2">
      <c r="A46" s="11"/>
      <c r="B46" s="14" t="s">
        <v>35</v>
      </c>
      <c r="C46" s="24">
        <f>((WY!C46*Inputs!D$14)+(ND!C46*Inputs!D$25)+(TX!C46*Inputs!D$36)+(KY!C46*Inputs!D$47))/Inputs!D$6</f>
        <v>103.9062665984081</v>
      </c>
      <c r="D46" s="20">
        <f>((WY!D46*Inputs!E$14)+(ND!D46*Inputs!E$25)+(TX!D46*Inputs!E$36)+(KY!D46*Inputs!E$47))/Inputs!E$6</f>
        <v>114.80865342139167</v>
      </c>
      <c r="E46" s="20">
        <f>((WY!E46*Inputs!F$14)+(ND!E46*Inputs!F$25)+(TX!E46*Inputs!F$36)+(KY!E46*Inputs!F$47))/Inputs!F$6</f>
        <v>120.24896168715243</v>
      </c>
      <c r="F46" s="20">
        <f>((WY!F46*Inputs!G$14)+(ND!F46*Inputs!G$25)+(TX!F46*Inputs!G$36)+(KY!F46*Inputs!G$47))/Inputs!G$6</f>
        <v>125.2400800502529</v>
      </c>
      <c r="G46" s="20">
        <f>((WY!G46*Inputs!H$14)+(ND!G46*Inputs!H$25)+(TX!G46*Inputs!H$36)+(KY!G46*Inputs!H$47))/Inputs!H$6</f>
        <v>130.21983660612227</v>
      </c>
      <c r="H46" s="20">
        <f>((WY!H46*Inputs!I$14)+(ND!H46*Inputs!I$25)+(TX!H46*Inputs!I$36)+(KY!H46*Inputs!I$47))/Inputs!I$6</f>
        <v>141.43943086816719</v>
      </c>
      <c r="I46" s="20">
        <f>((WY!I46*Inputs!J$14)+(ND!I46*Inputs!J$25)+(TX!I46*Inputs!J$36)+(KY!I46*Inputs!J$47))/Inputs!J$6</f>
        <v>143.39940474538398</v>
      </c>
      <c r="J46" s="20">
        <f>((WY!J46*Inputs!K$14)+(ND!J46*Inputs!K$25)+(TX!J46*Inputs!K$36)+(KY!J46*Inputs!K$47))/Inputs!K$6</f>
        <v>146.74223888584808</v>
      </c>
      <c r="K46" s="20">
        <f>((WY!K46*Inputs!L$14)+(ND!K46*Inputs!L$25)+(TX!K46*Inputs!L$36)+(KY!K46*Inputs!L$47))/Inputs!L$6</f>
        <v>157.07400468054598</v>
      </c>
    </row>
    <row r="47" spans="1:21" x14ac:dyDescent="0.2">
      <c r="B47" s="8"/>
      <c r="H47" s="13"/>
      <c r="I47" s="13"/>
      <c r="J47" s="13"/>
      <c r="K47" s="13"/>
    </row>
    <row r="48" spans="1:21" x14ac:dyDescent="0.2">
      <c r="A48" s="11"/>
      <c r="B48" s="14" t="s">
        <v>36</v>
      </c>
      <c r="C48" s="24">
        <f>((WY!C48*Inputs!D$14)+(ND!C48*Inputs!D$25)+(TX!C48*Inputs!D$36)+(KY!C48*Inputs!D$47))/Inputs!D$6</f>
        <v>17.917639326975241</v>
      </c>
      <c r="D48" s="20">
        <f>((WY!D48*Inputs!E$14)+(ND!D48*Inputs!E$25)+(TX!D48*Inputs!E$36)+(KY!D48*Inputs!E$47))/Inputs!E$6</f>
        <v>66.157025917994659</v>
      </c>
      <c r="E48" s="20">
        <f>((WY!E48*Inputs!F$14)+(ND!E48*Inputs!F$25)+(TX!E48*Inputs!F$36)+(KY!E48*Inputs!F$47))/Inputs!F$6</f>
        <v>10.72908657066095</v>
      </c>
      <c r="F48" s="20">
        <f>((WY!F48*Inputs!G$14)+(ND!F48*Inputs!G$25)+(TX!F48*Inputs!G$36)+(KY!F48*Inputs!G$47))/Inputs!G$6</f>
        <v>-4.9527392963036894</v>
      </c>
      <c r="G48" s="20">
        <f>((WY!G48*Inputs!H$14)+(ND!G48*Inputs!H$25)+(TX!G48*Inputs!H$36)+(KY!G48*Inputs!H$47))/Inputs!H$6</f>
        <v>40.565805101764461</v>
      </c>
      <c r="H48" s="20">
        <f>((WY!H48*Inputs!I$14)+(ND!H48*Inputs!I$25)+(TX!H48*Inputs!I$36)+(KY!H48*Inputs!I$47))/Inputs!I$6</f>
        <v>13.082481669040261</v>
      </c>
      <c r="I48" s="20">
        <f>((WY!I48*Inputs!J$14)+(ND!I48*Inputs!J$25)+(TX!I48*Inputs!J$36)+(KY!I48*Inputs!J$47))/Inputs!J$6</f>
        <v>6.7440463888752831</v>
      </c>
      <c r="J48" s="20">
        <f>((WY!J48*Inputs!K$14)+(ND!J48*Inputs!K$25)+(TX!J48*Inputs!K$36)+(KY!J48*Inputs!K$47))/Inputs!K$6</f>
        <v>7.3431359955969508</v>
      </c>
      <c r="K48" s="20">
        <f>((WY!K48*Inputs!L$14)+(ND!K48*Inputs!L$25)+(TX!K48*Inputs!L$36)+(KY!K48*Inputs!L$47))/Inputs!L$6</f>
        <v>-6.2043217356208489</v>
      </c>
    </row>
    <row r="49" spans="1:13" x14ac:dyDescent="0.2">
      <c r="B49" s="8"/>
      <c r="H49" s="13"/>
      <c r="I49" s="13"/>
    </row>
    <row r="50" spans="1:13" s="4" customFormat="1" ht="13.5" thickBot="1" x14ac:dyDescent="0.25">
      <c r="B50" s="9"/>
    </row>
    <row r="55" spans="1:13" x14ac:dyDescent="0.2">
      <c r="A55" s="13"/>
      <c r="B55" s="13"/>
    </row>
    <row r="56" spans="1:13" x14ac:dyDescent="0.2">
      <c r="A56" s="13"/>
      <c r="B56" s="13"/>
    </row>
    <row r="57" spans="1:13" x14ac:dyDescent="0.2">
      <c r="A57" s="13"/>
      <c r="B57" s="32"/>
    </row>
    <row r="58" spans="1:13" ht="15" x14ac:dyDescent="0.25">
      <c r="A58" s="13"/>
      <c r="B58" s="13"/>
      <c r="M58" s="18"/>
    </row>
    <row r="59" spans="1:13" ht="15" x14ac:dyDescent="0.25">
      <c r="A59" s="13"/>
      <c r="B59" s="13"/>
      <c r="M59" s="18"/>
    </row>
    <row r="60" spans="1:13" ht="15" x14ac:dyDescent="0.25">
      <c r="A60" s="13"/>
      <c r="B60" s="13"/>
      <c r="M60" s="18"/>
    </row>
    <row r="61" spans="1:13" ht="15" x14ac:dyDescent="0.25">
      <c r="A61" s="13"/>
      <c r="B61" s="13"/>
      <c r="M61" s="18"/>
    </row>
    <row r="62" spans="1:13" ht="15" x14ac:dyDescent="0.25">
      <c r="A62" s="13"/>
      <c r="B62" s="13"/>
      <c r="M62" s="18"/>
    </row>
    <row r="63" spans="1:13" ht="15" x14ac:dyDescent="0.25">
      <c r="A63" s="13"/>
      <c r="B63" s="32"/>
      <c r="M63" s="18"/>
    </row>
    <row r="64" spans="1:13" x14ac:dyDescent="0.2">
      <c r="A64" s="13"/>
      <c r="B64" s="13"/>
    </row>
    <row r="65" spans="1:2" x14ac:dyDescent="0.2">
      <c r="A65" s="13"/>
      <c r="B65" s="32"/>
    </row>
    <row r="66" spans="1:2" x14ac:dyDescent="0.2">
      <c r="A66" s="13"/>
      <c r="B66" s="13"/>
    </row>
    <row r="67" spans="1:2" x14ac:dyDescent="0.2">
      <c r="A67" s="13"/>
      <c r="B67" s="13"/>
    </row>
    <row r="68" spans="1:2" x14ac:dyDescent="0.2">
      <c r="A68" s="13"/>
      <c r="B68" s="13"/>
    </row>
    <row r="69" spans="1:2" x14ac:dyDescent="0.2">
      <c r="A69" s="13"/>
      <c r="B69" s="13"/>
    </row>
    <row r="70" spans="1:2" x14ac:dyDescent="0.2">
      <c r="A70" s="13"/>
      <c r="B70" s="13"/>
    </row>
    <row r="71" spans="1:2" x14ac:dyDescent="0.2">
      <c r="A71" s="13"/>
      <c r="B71" s="13"/>
    </row>
    <row r="72" spans="1:2" x14ac:dyDescent="0.2">
      <c r="A72" s="13"/>
      <c r="B72" s="13"/>
    </row>
    <row r="73" spans="1:2" x14ac:dyDescent="0.2">
      <c r="A73" s="13"/>
      <c r="B73" s="13"/>
    </row>
    <row r="74" spans="1:2" x14ac:dyDescent="0.2">
      <c r="A74" s="13"/>
      <c r="B74" s="13"/>
    </row>
    <row r="75" spans="1:2" x14ac:dyDescent="0.2">
      <c r="A75" s="13"/>
      <c r="B75" s="13"/>
    </row>
    <row r="76" spans="1:2" x14ac:dyDescent="0.2">
      <c r="A76" s="13"/>
      <c r="B76" s="13"/>
    </row>
    <row r="77" spans="1:2" x14ac:dyDescent="0.2">
      <c r="A77" s="13"/>
      <c r="B77" s="13"/>
    </row>
    <row r="78" spans="1:2" x14ac:dyDescent="0.2">
      <c r="A78" s="13"/>
      <c r="B78" s="13"/>
    </row>
    <row r="79" spans="1:2" x14ac:dyDescent="0.2">
      <c r="A79" s="13"/>
      <c r="B79" s="13"/>
    </row>
    <row r="80" spans="1:2" x14ac:dyDescent="0.2">
      <c r="A80" s="13"/>
      <c r="B80" s="13"/>
    </row>
    <row r="81" spans="1:2" x14ac:dyDescent="0.2">
      <c r="A81" s="13"/>
      <c r="B81" s="13"/>
    </row>
    <row r="82" spans="1:2" x14ac:dyDescent="0.2">
      <c r="A82" s="13"/>
      <c r="B82" s="13"/>
    </row>
    <row r="83" spans="1:2" x14ac:dyDescent="0.2">
      <c r="A83" s="13"/>
      <c r="B83" s="13"/>
    </row>
    <row r="84" spans="1:2" x14ac:dyDescent="0.2">
      <c r="A84" s="13"/>
      <c r="B84" s="13"/>
    </row>
    <row r="85" spans="1:2" x14ac:dyDescent="0.2">
      <c r="A85" s="13"/>
      <c r="B85" s="13"/>
    </row>
    <row r="86" spans="1:2" x14ac:dyDescent="0.2">
      <c r="A86" s="13"/>
      <c r="B86" s="13"/>
    </row>
    <row r="87" spans="1:2" x14ac:dyDescent="0.2">
      <c r="A87" s="13"/>
      <c r="B87" s="32"/>
    </row>
    <row r="88" spans="1:2" x14ac:dyDescent="0.2">
      <c r="A88" s="13"/>
      <c r="B88" s="13"/>
    </row>
    <row r="89" spans="1:2" x14ac:dyDescent="0.2">
      <c r="A89" s="13"/>
      <c r="B89" s="32"/>
    </row>
    <row r="90" spans="1:2" x14ac:dyDescent="0.2">
      <c r="A90" s="13"/>
      <c r="B90" s="33"/>
    </row>
    <row r="91" spans="1:2" x14ac:dyDescent="0.2">
      <c r="A91" s="13"/>
      <c r="B91" s="13"/>
    </row>
    <row r="92" spans="1:2" x14ac:dyDescent="0.2">
      <c r="A92" s="13"/>
      <c r="B92" s="13"/>
    </row>
    <row r="93" spans="1:2" x14ac:dyDescent="0.2">
      <c r="A93" s="13"/>
      <c r="B93" s="13"/>
    </row>
    <row r="94" spans="1:2" x14ac:dyDescent="0.2">
      <c r="A94" s="13"/>
      <c r="B94" s="13"/>
    </row>
    <row r="95" spans="1:2" x14ac:dyDescent="0.2">
      <c r="A95" s="13"/>
      <c r="B95" s="13"/>
    </row>
    <row r="96" spans="1:2" x14ac:dyDescent="0.2">
      <c r="A96" s="13"/>
      <c r="B96" s="13"/>
    </row>
    <row r="97" spans="1:2" x14ac:dyDescent="0.2">
      <c r="A97" s="13"/>
      <c r="B97" s="32"/>
    </row>
    <row r="98" spans="1:2" x14ac:dyDescent="0.2">
      <c r="A98" s="13"/>
      <c r="B98" s="13"/>
    </row>
    <row r="99" spans="1:2" x14ac:dyDescent="0.2">
      <c r="A99" s="13"/>
      <c r="B99" s="32"/>
    </row>
    <row r="100" spans="1:2" x14ac:dyDescent="0.2">
      <c r="A100" s="13"/>
      <c r="B100" s="13"/>
    </row>
    <row r="101" spans="1:2" x14ac:dyDescent="0.2">
      <c r="A101" s="13"/>
      <c r="B101" s="32"/>
    </row>
    <row r="102" spans="1:2" x14ac:dyDescent="0.2">
      <c r="A102" s="13"/>
      <c r="B102" s="13"/>
    </row>
    <row r="103" spans="1:2" x14ac:dyDescent="0.2">
      <c r="A103" s="13"/>
      <c r="B103" s="13"/>
    </row>
    <row r="104" spans="1:2" x14ac:dyDescent="0.2">
      <c r="A104" s="13"/>
      <c r="B104" s="13"/>
    </row>
    <row r="105" spans="1:2" x14ac:dyDescent="0.2">
      <c r="A105" s="13"/>
      <c r="B105" s="13"/>
    </row>
    <row r="106" spans="1:2" x14ac:dyDescent="0.2">
      <c r="A106" s="13"/>
      <c r="B106" s="13"/>
    </row>
    <row r="107" spans="1:2" x14ac:dyDescent="0.2">
      <c r="A107" s="13"/>
      <c r="B107" s="13"/>
    </row>
    <row r="108" spans="1:2" x14ac:dyDescent="0.2">
      <c r="A108" s="13"/>
      <c r="B108" s="13"/>
    </row>
  </sheetData>
  <mergeCells count="1">
    <mergeCell ref="C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vt:lpstr>
      <vt:lpstr>Inputs</vt:lpstr>
      <vt:lpstr>WY</vt:lpstr>
      <vt:lpstr>ND</vt:lpstr>
      <vt:lpstr>TX</vt:lpstr>
      <vt:lpstr>KY</vt:lpstr>
      <vt:lpstr>National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Sampson</dc:creator>
  <cp:lastModifiedBy>Tyler Cozzens</cp:lastModifiedBy>
  <dcterms:created xsi:type="dcterms:W3CDTF">2016-04-26T21:47:28Z</dcterms:created>
  <dcterms:modified xsi:type="dcterms:W3CDTF">2019-11-27T18:43:13Z</dcterms:modified>
</cp:coreProperties>
</file>